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10140" tabRatio="501" activeTab="0"/>
  </bookViews>
  <sheets>
    <sheet name="Доходи" sheetId="1" r:id="rId1"/>
    <sheet name="Видатки" sheetId="2" state="hidden" r:id="rId2"/>
    <sheet name="Програми" sheetId="3" state="hidden" r:id="rId3"/>
  </sheets>
  <definedNames>
    <definedName name="_xlnm.Print_Titles" localSheetId="0">'Доходи'!$7:$8</definedName>
    <definedName name="_xlnm.Print_Titles" localSheetId="2">'Програми'!$6:$8</definedName>
    <definedName name="_xlnm.Print_Area" localSheetId="1">'Видатки'!$A$2:$K$38</definedName>
    <definedName name="_xlnm.Print_Area" localSheetId="0">'Доходи'!$A$1:$K$41</definedName>
    <definedName name="_xlnm.Print_Area" localSheetId="2">'Програми'!$A$2:$G$24</definedName>
  </definedNames>
  <calcPr fullCalcOnLoad="1" fullPrecision="0"/>
</workbook>
</file>

<file path=xl/sharedStrings.xml><?xml version="1.0" encoding="utf-8"?>
<sst xmlns="http://schemas.openxmlformats.org/spreadsheetml/2006/main" count="175" uniqueCount="115">
  <si>
    <t>Код</t>
  </si>
  <si>
    <t>Разом</t>
  </si>
  <si>
    <t>Освiта</t>
  </si>
  <si>
    <t>Соцiальний захист та соцiальне забезпечення</t>
  </si>
  <si>
    <t>Культура i мистецтво</t>
  </si>
  <si>
    <t>Державне управління</t>
  </si>
  <si>
    <t>Фізична культура і спорт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</si>
  <si>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</si>
  <si>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</si>
  <si>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</si>
  <si>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ВСЬОГО ДОХОДІВ</t>
  </si>
  <si>
    <t>Найменування доходів</t>
  </si>
  <si>
    <t>Власні надходження бюджетних установ</t>
  </si>
  <si>
    <t xml:space="preserve">РАЗОМ </t>
  </si>
  <si>
    <t>РАЗОМ ВИДАТКІВ обласного бюджету</t>
  </si>
  <si>
    <t>Кошти, одержані із загального фонду бюджету до бюджету розвитку (спеціального фонду)</t>
  </si>
  <si>
    <t>Кошти, що передаються до бюджетів інших рівнів</t>
  </si>
  <si>
    <t>Дотації з державного бюджету</t>
  </si>
  <si>
    <t>(тис. гривень)</t>
  </si>
  <si>
    <t>Адміністративні збори та платежі, доходи від некомерційного та побічного продажу</t>
  </si>
  <si>
    <t>Інші неподаткові надходження</t>
  </si>
  <si>
    <t>11010000</t>
  </si>
  <si>
    <t>10000000</t>
  </si>
  <si>
    <t>11000000</t>
  </si>
  <si>
    <t>20000000</t>
  </si>
  <si>
    <t>25000000</t>
  </si>
  <si>
    <t>40000000</t>
  </si>
  <si>
    <t xml:space="preserve">Офіційні трансферти </t>
  </si>
  <si>
    <t>Загальний фонд</t>
  </si>
  <si>
    <t>Спеціальний фонд</t>
  </si>
  <si>
    <t>Видатки бюджету</t>
  </si>
  <si>
    <t>Надання кредитів</t>
  </si>
  <si>
    <t>Повернення кредитів</t>
  </si>
  <si>
    <t>№ з/п</t>
  </si>
  <si>
    <t>Назва програми</t>
  </si>
  <si>
    <t>Коли та яким документом затверджена</t>
  </si>
  <si>
    <t>загальний фонд</t>
  </si>
  <si>
    <t>спеціальний фонд</t>
  </si>
  <si>
    <t>ВСЬОГО</t>
  </si>
  <si>
    <t>Назва</t>
  </si>
  <si>
    <t>Фінансування</t>
  </si>
  <si>
    <t>Субвенції з державного бюджету</t>
  </si>
  <si>
    <t>41020000</t>
  </si>
  <si>
    <t>41030000</t>
  </si>
  <si>
    <t>Баланс</t>
  </si>
  <si>
    <t>Податок та збір на доходи  фізичних осіб</t>
  </si>
  <si>
    <t>21000000</t>
  </si>
  <si>
    <t>Доходи від власності та підприємницької діяльнсті</t>
  </si>
  <si>
    <t>2018 рік</t>
  </si>
  <si>
    <t>Регіональна програма розвитку водного господарства та екологічного оздоровлення басейну річки Дніпро на період до 2021 року</t>
  </si>
  <si>
    <t>Рішення сесії обласної ради від 18.08.2013 року</t>
  </si>
  <si>
    <t>Програма відшкодування частини відсотків за кредитами, отриманими об`єднаннями співвласників багатоквартирних будинків та житлово-будівельними кооперативами на впровадження енергозберігаючих заходів у житлових будинках на 2016-2020 роки</t>
  </si>
  <si>
    <t>Рішення сесії обласної ради від 22.12.2015 року</t>
  </si>
  <si>
    <t>2019 рік</t>
  </si>
  <si>
    <t>2019 рік (прогноз)</t>
  </si>
  <si>
    <t>Кредитування з обласного бюджету на 201-2019 роки</t>
  </si>
  <si>
    <t>Обласна цільова комплексна програма "Молодь Сумщини" на 2016-2020 роки. Рішення облради від 25.03.2016</t>
  </si>
  <si>
    <t>Рішення сесії обласної ради від 25.03.2016 року</t>
  </si>
  <si>
    <t xml:space="preserve">Комплексна програма поводження з відходами в Сумської області на 2016-2020 роки. </t>
  </si>
  <si>
    <t>Рішення сесії обласної ради від 10.08.2016 року</t>
  </si>
  <si>
    <t>Обласна програма сприяння розвитку громадянського суспільства на 2016-2020 роки</t>
  </si>
  <si>
    <t xml:space="preserve">Комплексна обласна програма "Правопорядок на 2016-2020 роки". </t>
  </si>
  <si>
    <t>Програма розвитку агропромислового комплексу та сільських територій Сумської області на період до 2020 року</t>
  </si>
  <si>
    <t>Рішення сесії обласної ради від 07.10.2016 року</t>
  </si>
  <si>
    <t>0100</t>
  </si>
  <si>
    <t>2000</t>
  </si>
  <si>
    <t>4000</t>
  </si>
  <si>
    <t>5000</t>
  </si>
  <si>
    <t>7400</t>
  </si>
  <si>
    <t>7600</t>
  </si>
  <si>
    <t>8000</t>
  </si>
  <si>
    <t>2020 рік</t>
  </si>
  <si>
    <t>1000</t>
  </si>
  <si>
    <t xml:space="preserve">Охорона здоров'я </t>
  </si>
  <si>
    <t>Житлово-комунальне господарство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</si>
  <si>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</si>
  <si>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</si>
  <si>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</si>
  <si>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</si>
  <si>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</si>
  <si>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</si>
  <si>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</si>
  <si>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</si>
  <si>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</si>
  <si>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Субвенції з місцевого бюджету іншим місцевим бюджетам на здійснення програм та заходів  за рахунок коштів місцевих бюджетів</t>
  </si>
  <si>
    <t>Видатки обласного бюджету на 2018-2020 роки</t>
  </si>
  <si>
    <t>2020 рік (прогноз)</t>
  </si>
  <si>
    <t>Програма сприяння розвитку місцевого самоврядування та територіальних громад у Сумській області на 2017-2021 роки</t>
  </si>
  <si>
    <t>Рішення сесії обласної ради від 24.02.2017 року</t>
  </si>
  <si>
    <t>Програма розвитку фізичної культури і спорту в Сумській області на     2017-2020 роки</t>
  </si>
  <si>
    <t>Рішення сесії обласної ради від 22.12.2016 року</t>
  </si>
  <si>
    <t>Обласна комплексна програма соціального захисту населення на     2017-2021 роки</t>
  </si>
  <si>
    <t>Обласна програма розвитку паліативної допомоги на 2018-2020 роки</t>
  </si>
  <si>
    <t>Програма діагнозтики, лікування та профілактики вірусних гепатитів в області "Антигепатит" на 2018-2023 роки</t>
  </si>
  <si>
    <t>Обласна цільова програма запобігання та лікування серцево-судинних і судинно-мозкових захворювань у Сумській області на 2018 - 2022 роки</t>
  </si>
  <si>
    <t>Рішення сесії обласної ради від 20.12.2016 року</t>
  </si>
  <si>
    <t>Програма розвитку малого і середнього підприємництва в Сумській області на 2017-2020 роки</t>
  </si>
  <si>
    <t xml:space="preserve">Регіональна програма молодіжного житлового кредитування на         2018-2020 роки в Сумській області </t>
  </si>
  <si>
    <t>Рішення сесії обласної ради від 24.11.2017 року</t>
  </si>
  <si>
    <t>Перелік державних/регіональних/місцевих програм, які будуть виконуватися в межах бюджетних коштів                                                          у 2019 -2020 роках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</si>
  <si>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</si>
  <si>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</si>
  <si>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Дотації з місцевих бюджетів</t>
  </si>
  <si>
    <t>Субвенції з місцевих бюджетів</t>
  </si>
  <si>
    <t>Податок на прибуток підприємств та фінансових установ комунальної власності</t>
  </si>
  <si>
    <t>Додаток 1</t>
  </si>
  <si>
    <t xml:space="preserve">до  пояснювальної записки </t>
  </si>
  <si>
    <t>Начальник фінансового управління</t>
  </si>
  <si>
    <t>Н.М.Кривченко</t>
  </si>
  <si>
    <t>2021 рік</t>
  </si>
  <si>
    <t>Доходи районного  бюджету на 2019-2021 роки</t>
  </si>
  <si>
    <t>Джерела фінансування районного бюджету на 2019-2021 роки</t>
  </si>
  <si>
    <t>–</t>
  </si>
  <si>
    <t>до рішення районної ради</t>
  </si>
  <si>
    <t>від 21.12.2018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</si>
</sst>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0"/>
    <numFmt numFmtId="196" formatCode="#,###"/>
    <numFmt numFmtId="197" formatCode="0.0;[Red]0.0"/>
    <numFmt numFmtId="198" formatCode="#,##0.0"/>
    <numFmt numFmtId="199" formatCode="_-* #,##0.0_₴_-;\-* #,##0.0_₴_-;_-* &quot;-&quot;??_₴_-;_-@_-"/>
    <numFmt numFmtId="200" formatCode="_-* #,##0.0_р_._-;\-* #,##0.0_р_._-;_-* &quot;-&quot;?_р_._-;_-@_-"/>
    <numFmt numFmtId="201" formatCode="_-* #,##0.0\ _₽_-;\-* #,##0.0\ _₽_-;_-* &quot;-&quot;?\ _₽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73">
    <font>
      <sz val="10"/>
      <name val="Times"/>
      <family val="0"/>
    </font>
    <font>
      <sz val="12"/>
      <color indexed="8"/>
      <name val="Times New Roman"/>
      <family val="2"/>
    </font>
    <font>
      <sz val="12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MS Sans Serif"/>
      <family val="2"/>
    </font>
    <font>
      <sz val="10"/>
      <color indexed="10"/>
      <name val="Times"/>
      <family val="1"/>
    </font>
    <font>
      <b/>
      <sz val="12"/>
      <name val="Times"/>
      <family val="0"/>
    </font>
    <font>
      <sz val="12"/>
      <name val="Arial Cyr"/>
      <family val="0"/>
    </font>
    <font>
      <sz val="8"/>
      <name val="Times"/>
      <family val="0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.5"/>
      <name val="Arial Cyr"/>
      <family val="0"/>
    </font>
    <font>
      <b/>
      <i/>
      <sz val="12"/>
      <name val="Times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6"/>
      <name val="Times"/>
      <family val="0"/>
    </font>
    <font>
      <sz val="14"/>
      <name val="Times New Roman"/>
      <family val="1"/>
    </font>
    <font>
      <b/>
      <sz val="18"/>
      <name val="Times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Times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Times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Times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Times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6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97" fontId="9" fillId="0" borderId="9">
      <alignment horizontal="center"/>
      <protection/>
    </xf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  <xf numFmtId="196" fontId="8" fillId="0" borderId="11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9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194" fontId="14" fillId="0" borderId="12" xfId="0" applyNumberFormat="1" applyFont="1" applyFill="1" applyBorder="1" applyAlignment="1">
      <alignment horizontal="center" vertical="center"/>
    </xf>
    <xf numFmtId="194" fontId="14" fillId="0" borderId="12" xfId="0" applyNumberFormat="1" applyFont="1" applyFill="1" applyBorder="1" applyAlignment="1">
      <alignment vertical="top" wrapText="1"/>
    </xf>
    <xf numFmtId="194" fontId="14" fillId="0" borderId="12" xfId="0" applyNumberFormat="1" applyFont="1" applyFill="1" applyBorder="1" applyAlignment="1">
      <alignment horizontal="left" vertical="top" wrapText="1"/>
    </xf>
    <xf numFmtId="1" fontId="14" fillId="0" borderId="12" xfId="0" applyNumberFormat="1" applyFont="1" applyFill="1" applyBorder="1" applyAlignment="1">
      <alignment horizontal="center" vertical="center"/>
    </xf>
    <xf numFmtId="194" fontId="15" fillId="0" borderId="12" xfId="0" applyNumberFormat="1" applyFont="1" applyFill="1" applyBorder="1" applyAlignment="1">
      <alignment horizontal="center" vertical="center"/>
    </xf>
    <xf numFmtId="194" fontId="15" fillId="0" borderId="12" xfId="0" applyNumberFormat="1" applyFont="1" applyFill="1" applyBorder="1" applyAlignment="1">
      <alignment horizontal="left" vertical="top" wrapText="1"/>
    </xf>
    <xf numFmtId="194" fontId="16" fillId="0" borderId="12" xfId="0" applyNumberFormat="1" applyFont="1" applyFill="1" applyBorder="1" applyAlignment="1">
      <alignment horizontal="left" vertical="top" wrapText="1"/>
    </xf>
    <xf numFmtId="194" fontId="15" fillId="0" borderId="0" xfId="0" applyNumberFormat="1" applyFont="1" applyFill="1" applyBorder="1" applyAlignment="1">
      <alignment horizontal="center" vertical="center"/>
    </xf>
    <xf numFmtId="194" fontId="16" fillId="0" borderId="0" xfId="0" applyNumberFormat="1" applyFont="1" applyFill="1" applyBorder="1" applyAlignment="1">
      <alignment horizontal="left" vertical="top" wrapText="1"/>
    </xf>
    <xf numFmtId="194" fontId="15" fillId="0" borderId="0" xfId="0" applyNumberFormat="1" applyFont="1" applyFill="1" applyBorder="1" applyAlignment="1">
      <alignment/>
    </xf>
    <xf numFmtId="194" fontId="15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 vertical="center"/>
    </xf>
    <xf numFmtId="194" fontId="15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3" fillId="0" borderId="13" xfId="0" applyFont="1" applyFill="1" applyBorder="1" applyAlignment="1">
      <alignment horizontal="right"/>
    </xf>
    <xf numFmtId="198" fontId="15" fillId="0" borderId="12" xfId="0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12" xfId="0" applyFont="1" applyFill="1" applyBorder="1" applyAlignment="1">
      <alignment horizontal="left"/>
    </xf>
    <xf numFmtId="198" fontId="3" fillId="0" borderId="0" xfId="0" applyNumberFormat="1" applyFont="1" applyFill="1" applyAlignment="1">
      <alignment/>
    </xf>
    <xf numFmtId="195" fontId="15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198" fontId="2" fillId="0" borderId="0" xfId="0" applyNumberFormat="1" applyFont="1" applyFill="1" applyAlignment="1">
      <alignment/>
    </xf>
    <xf numFmtId="198" fontId="6" fillId="0" borderId="0" xfId="0" applyNumberFormat="1" applyFont="1" applyFill="1" applyAlignment="1">
      <alignment/>
    </xf>
    <xf numFmtId="0" fontId="72" fillId="19" borderId="0" xfId="0" applyFont="1" applyFill="1" applyAlignment="1">
      <alignment horizontal="right"/>
    </xf>
    <xf numFmtId="198" fontId="7" fillId="0" borderId="0" xfId="0" applyNumberFormat="1" applyFont="1" applyFill="1" applyAlignment="1">
      <alignment/>
    </xf>
    <xf numFmtId="198" fontId="72" fillId="19" borderId="0" xfId="0" applyNumberFormat="1" applyFont="1" applyFill="1" applyAlignment="1">
      <alignment horizontal="right"/>
    </xf>
    <xf numFmtId="199" fontId="14" fillId="33" borderId="12" xfId="65" applyNumberFormat="1" applyFont="1" applyFill="1" applyBorder="1" applyAlignment="1">
      <alignment horizontal="right" wrapText="1"/>
    </xf>
    <xf numFmtId="199" fontId="15" fillId="33" borderId="12" xfId="65" applyNumberFormat="1" applyFont="1" applyFill="1" applyBorder="1" applyAlignment="1">
      <alignment/>
    </xf>
    <xf numFmtId="199" fontId="14" fillId="0" borderId="12" xfId="65" applyNumberFormat="1" applyFont="1" applyFill="1" applyBorder="1" applyAlignment="1">
      <alignment horizontal="right" wrapText="1"/>
    </xf>
    <xf numFmtId="198" fontId="16" fillId="0" borderId="12" xfId="0" applyNumberFormat="1" applyFont="1" applyFill="1" applyBorder="1" applyAlignment="1">
      <alignment horizontal="right" wrapText="1"/>
    </xf>
    <xf numFmtId="199" fontId="14" fillId="0" borderId="12" xfId="65" applyNumberFormat="1" applyFont="1" applyFill="1" applyBorder="1" applyAlignment="1">
      <alignment vertical="top" wrapText="1"/>
    </xf>
    <xf numFmtId="199" fontId="15" fillId="0" borderId="12" xfId="65" applyNumberFormat="1" applyFont="1" applyFill="1" applyBorder="1" applyAlignment="1">
      <alignment horizontal="left" vertical="top" wrapText="1"/>
    </xf>
    <xf numFmtId="199" fontId="15" fillId="0" borderId="12" xfId="65" applyNumberFormat="1" applyFont="1" applyFill="1" applyBorder="1" applyAlignment="1">
      <alignment/>
    </xf>
    <xf numFmtId="200" fontId="3" fillId="0" borderId="0" xfId="0" applyNumberFormat="1" applyFont="1" applyFill="1" applyAlignment="1">
      <alignment/>
    </xf>
    <xf numFmtId="199" fontId="15" fillId="0" borderId="12" xfId="65" applyNumberFormat="1" applyFont="1" applyFill="1" applyBorder="1" applyAlignment="1">
      <alignment horizontal="right" wrapText="1"/>
    </xf>
    <xf numFmtId="199" fontId="14" fillId="0" borderId="12" xfId="65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vertical="center"/>
    </xf>
    <xf numFmtId="198" fontId="14" fillId="0" borderId="12" xfId="0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justify"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wrapText="1"/>
    </xf>
    <xf numFmtId="198" fontId="19" fillId="0" borderId="12" xfId="0" applyNumberFormat="1" applyFont="1" applyFill="1" applyBorder="1" applyAlignment="1">
      <alignment horizontal="right" wrapText="1"/>
    </xf>
    <xf numFmtId="0" fontId="27" fillId="0" borderId="12" xfId="54" applyFont="1" applyFill="1" applyBorder="1" applyAlignment="1" applyProtection="1">
      <alignment horizontal="center" vertical="center"/>
      <protection locked="0"/>
    </xf>
    <xf numFmtId="0" fontId="25" fillId="0" borderId="12" xfId="54" applyFont="1" applyFill="1" applyBorder="1" applyAlignment="1" applyProtection="1">
      <alignment horizontal="left" vertical="top" wrapText="1"/>
      <protection locked="0"/>
    </xf>
    <xf numFmtId="0" fontId="5" fillId="0" borderId="12" xfId="54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4" fillId="0" borderId="12" xfId="55" applyFont="1" applyFill="1" applyBorder="1" applyAlignment="1">
      <alignment vertical="center" wrapText="1"/>
      <protection/>
    </xf>
    <xf numFmtId="0" fontId="14" fillId="0" borderId="1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2" xfId="55" applyFont="1" applyFill="1" applyBorder="1" applyAlignment="1">
      <alignment horizontal="left" vertical="center" wrapText="1"/>
      <protection/>
    </xf>
    <xf numFmtId="0" fontId="14" fillId="0" borderId="15" xfId="55" applyFont="1" applyFill="1" applyBorder="1" applyAlignment="1">
      <alignment vertical="center" wrapText="1"/>
      <protection/>
    </xf>
    <xf numFmtId="0" fontId="14" fillId="0" borderId="14" xfId="56" applyFont="1" applyFill="1" applyBorder="1" applyAlignment="1">
      <alignment horizontal="left" vertical="center" wrapText="1"/>
      <protection/>
    </xf>
    <xf numFmtId="0" fontId="14" fillId="0" borderId="12" xfId="56" applyFont="1" applyFill="1" applyBorder="1" applyAlignment="1">
      <alignment horizontal="left" vertical="center" wrapText="1"/>
      <protection/>
    </xf>
    <xf numFmtId="14" fontId="14" fillId="0" borderId="12" xfId="0" applyNumberFormat="1" applyFont="1" applyFill="1" applyBorder="1" applyAlignment="1">
      <alignment horizontal="left" vertical="center" wrapText="1"/>
    </xf>
    <xf numFmtId="0" fontId="14" fillId="0" borderId="16" xfId="56" applyFont="1" applyFill="1" applyBorder="1" applyAlignment="1">
      <alignment horizontal="left" vertical="center" wrapText="1"/>
      <protection/>
    </xf>
    <xf numFmtId="179" fontId="14" fillId="0" borderId="12" xfId="65" applyFont="1" applyFill="1" applyBorder="1" applyAlignment="1">
      <alignment horizontal="right"/>
    </xf>
    <xf numFmtId="179" fontId="14" fillId="0" borderId="12" xfId="65" applyFont="1" applyFill="1" applyBorder="1" applyAlignment="1">
      <alignment/>
    </xf>
    <xf numFmtId="179" fontId="15" fillId="0" borderId="12" xfId="65" applyFont="1" applyFill="1" applyBorder="1" applyAlignment="1">
      <alignment horizontal="right" wrapText="1"/>
    </xf>
    <xf numFmtId="0" fontId="5" fillId="0" borderId="12" xfId="0" applyFont="1" applyBorder="1" applyAlignment="1">
      <alignment horizontal="justify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top" wrapText="1"/>
    </xf>
    <xf numFmtId="198" fontId="16" fillId="0" borderId="12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49" fontId="31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udj_08" xfId="54"/>
    <cellStyle name="Обычный_Книга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(0)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Целое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Normal="75" zoomScalePageLayoutView="0" workbookViewId="0" topLeftCell="A1">
      <selection activeCell="C26" sqref="C26"/>
    </sheetView>
  </sheetViews>
  <sheetFormatPr defaultColWidth="9.00390625" defaultRowHeight="12.75"/>
  <cols>
    <col min="1" max="1" width="13.375" style="11" customWidth="1"/>
    <col min="2" max="2" width="84.125" style="6" customWidth="1"/>
    <col min="3" max="3" width="17.125" style="6" customWidth="1"/>
    <col min="4" max="4" width="21.125" style="6" customWidth="1"/>
    <col min="5" max="5" width="16.875" style="6" customWidth="1"/>
    <col min="6" max="6" width="16.375" style="6" customWidth="1"/>
    <col min="7" max="7" width="15.875" style="6" customWidth="1"/>
    <col min="8" max="8" width="15.50390625" style="7" customWidth="1"/>
    <col min="9" max="9" width="17.375" style="6" customWidth="1"/>
    <col min="10" max="11" width="15.125" style="6" customWidth="1"/>
    <col min="12" max="12" width="13.625" style="6" bestFit="1" customWidth="1"/>
    <col min="13" max="13" width="16.625" style="6" bestFit="1" customWidth="1"/>
    <col min="14" max="16384" width="9.375" style="6" customWidth="1"/>
  </cols>
  <sheetData>
    <row r="1" spans="9:11" ht="20.25">
      <c r="I1" s="100" t="s">
        <v>105</v>
      </c>
      <c r="J1" s="100"/>
      <c r="K1" s="100"/>
    </row>
    <row r="2" spans="9:11" ht="20.25">
      <c r="I2" s="112" t="s">
        <v>106</v>
      </c>
      <c r="J2" s="112"/>
      <c r="K2" s="112"/>
    </row>
    <row r="3" spans="9:11" ht="20.25">
      <c r="I3" s="112" t="s">
        <v>113</v>
      </c>
      <c r="J3" s="112"/>
      <c r="K3" s="112"/>
    </row>
    <row r="4" spans="9:11" ht="23.25" customHeight="1">
      <c r="I4" s="111" t="s">
        <v>114</v>
      </c>
      <c r="J4" s="111"/>
      <c r="K4" s="111"/>
    </row>
    <row r="5" spans="1:11" ht="22.5">
      <c r="A5" s="109" t="s">
        <v>110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0:11" ht="15.75">
      <c r="J6" s="110" t="s">
        <v>18</v>
      </c>
      <c r="K6" s="110"/>
    </row>
    <row r="7" spans="1:11" ht="15.75">
      <c r="A7" s="106" t="s">
        <v>0</v>
      </c>
      <c r="B7" s="107" t="s">
        <v>11</v>
      </c>
      <c r="C7" s="107" t="s">
        <v>53</v>
      </c>
      <c r="D7" s="107"/>
      <c r="E7" s="107"/>
      <c r="F7" s="107" t="s">
        <v>71</v>
      </c>
      <c r="G7" s="107"/>
      <c r="H7" s="107"/>
      <c r="I7" s="107" t="s">
        <v>109</v>
      </c>
      <c r="J7" s="107"/>
      <c r="K7" s="107"/>
    </row>
    <row r="8" spans="1:11" s="17" customFormat="1" ht="36.75" customHeight="1">
      <c r="A8" s="106"/>
      <c r="B8" s="107"/>
      <c r="C8" s="18" t="s">
        <v>28</v>
      </c>
      <c r="D8" s="18" t="s">
        <v>29</v>
      </c>
      <c r="E8" s="18" t="s">
        <v>1</v>
      </c>
      <c r="F8" s="18" t="s">
        <v>28</v>
      </c>
      <c r="G8" s="18" t="s">
        <v>29</v>
      </c>
      <c r="H8" s="18" t="s">
        <v>1</v>
      </c>
      <c r="I8" s="18" t="s">
        <v>28</v>
      </c>
      <c r="J8" s="18" t="s">
        <v>29</v>
      </c>
      <c r="K8" s="18" t="s">
        <v>1</v>
      </c>
    </row>
    <row r="9" spans="1:11" s="9" customFormat="1" ht="15.75">
      <c r="A9" s="62" t="s">
        <v>22</v>
      </c>
      <c r="B9" s="63" t="s">
        <v>7</v>
      </c>
      <c r="C9" s="55">
        <f>C10</f>
        <v>34017.7</v>
      </c>
      <c r="D9" s="55">
        <f aca="true" t="shared" si="0" ref="D9:K9">D10</f>
        <v>0</v>
      </c>
      <c r="E9" s="55">
        <f t="shared" si="0"/>
        <v>34017.7</v>
      </c>
      <c r="F9" s="55">
        <f t="shared" si="0"/>
        <v>35922.7</v>
      </c>
      <c r="G9" s="55">
        <f t="shared" si="0"/>
        <v>0</v>
      </c>
      <c r="H9" s="55">
        <f t="shared" si="0"/>
        <v>35922.7</v>
      </c>
      <c r="I9" s="55">
        <f t="shared" si="0"/>
        <v>37718.8</v>
      </c>
      <c r="J9" s="55">
        <f t="shared" si="0"/>
        <v>0</v>
      </c>
      <c r="K9" s="55">
        <f t="shared" si="0"/>
        <v>37718.8</v>
      </c>
    </row>
    <row r="10" spans="1:13" s="8" customFormat="1" ht="29.25">
      <c r="A10" s="64" t="s">
        <v>23</v>
      </c>
      <c r="B10" s="15" t="s">
        <v>8</v>
      </c>
      <c r="C10" s="37">
        <f>C11+C12</f>
        <v>34017.7</v>
      </c>
      <c r="D10" s="37">
        <f aca="true" t="shared" si="1" ref="D10:J10">D11+D12</f>
        <v>0</v>
      </c>
      <c r="E10" s="37">
        <f>+C10+D10</f>
        <v>34017.7</v>
      </c>
      <c r="F10" s="37">
        <f>F11+F12</f>
        <v>35922.7</v>
      </c>
      <c r="G10" s="37">
        <f t="shared" si="1"/>
        <v>0</v>
      </c>
      <c r="H10" s="55">
        <f aca="true" t="shared" si="2" ref="H10:H19">+F10+G10</f>
        <v>35922.7</v>
      </c>
      <c r="I10" s="37">
        <f>I11+I12</f>
        <v>37718.8</v>
      </c>
      <c r="J10" s="37">
        <f t="shared" si="1"/>
        <v>0</v>
      </c>
      <c r="K10" s="37">
        <f aca="true" t="shared" si="3" ref="K10:K19">+I10+J10</f>
        <v>37718.8</v>
      </c>
      <c r="L10" s="48"/>
      <c r="M10" s="48"/>
    </row>
    <row r="11" spans="1:12" ht="15.75">
      <c r="A11" s="12" t="s">
        <v>21</v>
      </c>
      <c r="B11" s="13" t="s">
        <v>45</v>
      </c>
      <c r="C11" s="65">
        <v>34016.1</v>
      </c>
      <c r="D11" s="65"/>
      <c r="E11" s="55">
        <f aca="true" t="shared" si="4" ref="E11:E19">+C11+D11</f>
        <v>34016.1</v>
      </c>
      <c r="F11" s="65">
        <f>C11*105.6%</f>
        <v>35921</v>
      </c>
      <c r="G11" s="55">
        <f>D11*105.5%</f>
        <v>0</v>
      </c>
      <c r="H11" s="55">
        <f t="shared" si="2"/>
        <v>35921</v>
      </c>
      <c r="I11" s="65">
        <f>F11*105%-0.1</f>
        <v>37717</v>
      </c>
      <c r="J11" s="55">
        <f>G11*106.2%</f>
        <v>0</v>
      </c>
      <c r="K11" s="55">
        <f t="shared" si="3"/>
        <v>37717</v>
      </c>
      <c r="L11" s="47"/>
    </row>
    <row r="12" spans="1:12" ht="30">
      <c r="A12" s="12">
        <v>11020000</v>
      </c>
      <c r="B12" s="13" t="s">
        <v>104</v>
      </c>
      <c r="C12" s="65">
        <v>1.6</v>
      </c>
      <c r="D12" s="37"/>
      <c r="E12" s="55">
        <f t="shared" si="4"/>
        <v>1.6</v>
      </c>
      <c r="F12" s="65">
        <f>C12*105.6%</f>
        <v>1.7</v>
      </c>
      <c r="G12" s="55">
        <f aca="true" t="shared" si="5" ref="G12:G17">D12*105.5%</f>
        <v>0</v>
      </c>
      <c r="H12" s="55">
        <f t="shared" si="2"/>
        <v>1.7</v>
      </c>
      <c r="I12" s="65">
        <f>F12*105%</f>
        <v>1.8</v>
      </c>
      <c r="J12" s="55">
        <f>G12*106.2%</f>
        <v>0</v>
      </c>
      <c r="K12" s="55">
        <f t="shared" si="3"/>
        <v>1.8</v>
      </c>
      <c r="L12" s="47"/>
    </row>
    <row r="13" spans="1:11" s="9" customFormat="1" ht="15.75">
      <c r="A13" s="62" t="s">
        <v>24</v>
      </c>
      <c r="B13" s="63" t="s">
        <v>9</v>
      </c>
      <c r="C13" s="55">
        <f>C14+C15+C18+C19</f>
        <v>345.2</v>
      </c>
      <c r="D13" s="55">
        <f>D14+D15+D18+D19</f>
        <v>661.3</v>
      </c>
      <c r="E13" s="55">
        <f aca="true" t="shared" si="6" ref="E13:K13">E14+E15+E18+E19</f>
        <v>1006.5</v>
      </c>
      <c r="F13" s="55">
        <f t="shared" si="6"/>
        <v>364.6</v>
      </c>
      <c r="G13" s="55">
        <f t="shared" si="6"/>
        <v>698.3</v>
      </c>
      <c r="H13" s="55">
        <f t="shared" si="6"/>
        <v>1062.9</v>
      </c>
      <c r="I13" s="55">
        <f t="shared" si="6"/>
        <v>382.9</v>
      </c>
      <c r="J13" s="55">
        <f t="shared" si="6"/>
        <v>733.2</v>
      </c>
      <c r="K13" s="55">
        <f t="shared" si="6"/>
        <v>1116.1</v>
      </c>
    </row>
    <row r="14" spans="1:11" s="9" customFormat="1" ht="15.75">
      <c r="A14" s="62" t="s">
        <v>46</v>
      </c>
      <c r="B14" s="13" t="s">
        <v>47</v>
      </c>
      <c r="C14" s="65">
        <v>2.2</v>
      </c>
      <c r="D14" s="65"/>
      <c r="E14" s="55">
        <f t="shared" si="4"/>
        <v>2.2</v>
      </c>
      <c r="F14" s="65">
        <f>C14*105.6%</f>
        <v>2.3</v>
      </c>
      <c r="G14" s="55">
        <f>D14*106.5%</f>
        <v>0</v>
      </c>
      <c r="H14" s="55">
        <f t="shared" si="2"/>
        <v>2.3</v>
      </c>
      <c r="I14" s="65">
        <f>F14*105%</f>
        <v>2.4</v>
      </c>
      <c r="J14" s="55">
        <f>G14*105%</f>
        <v>0</v>
      </c>
      <c r="K14" s="55">
        <f t="shared" si="3"/>
        <v>2.4</v>
      </c>
    </row>
    <row r="15" spans="1:11" ht="28.5">
      <c r="A15" s="67">
        <v>22000000</v>
      </c>
      <c r="B15" s="68" t="s">
        <v>19</v>
      </c>
      <c r="C15" s="37">
        <f>C16+C17</f>
        <v>334.1</v>
      </c>
      <c r="D15" s="37">
        <f aca="true" t="shared" si="7" ref="D15:K15">D16+D17</f>
        <v>0</v>
      </c>
      <c r="E15" s="37">
        <f t="shared" si="7"/>
        <v>334.1</v>
      </c>
      <c r="F15" s="37">
        <f t="shared" si="7"/>
        <v>352.8</v>
      </c>
      <c r="G15" s="37">
        <f t="shared" si="7"/>
        <v>0</v>
      </c>
      <c r="H15" s="37">
        <f t="shared" si="7"/>
        <v>352.8</v>
      </c>
      <c r="I15" s="37">
        <f t="shared" si="7"/>
        <v>370.5</v>
      </c>
      <c r="J15" s="37">
        <f t="shared" si="7"/>
        <v>0</v>
      </c>
      <c r="K15" s="37">
        <f t="shared" si="7"/>
        <v>370.5</v>
      </c>
    </row>
    <row r="16" spans="1:11" ht="35.25" customHeight="1">
      <c r="A16" s="69">
        <v>22010300</v>
      </c>
      <c r="B16" s="96" t="s">
        <v>100</v>
      </c>
      <c r="C16" s="65">
        <v>18.6</v>
      </c>
      <c r="D16" s="65"/>
      <c r="E16" s="55">
        <f t="shared" si="4"/>
        <v>18.6</v>
      </c>
      <c r="F16" s="65">
        <f>C16*105.6%</f>
        <v>19.6</v>
      </c>
      <c r="G16" s="55">
        <f t="shared" si="5"/>
        <v>0</v>
      </c>
      <c r="H16" s="55">
        <f t="shared" si="2"/>
        <v>19.6</v>
      </c>
      <c r="I16" s="55">
        <f>F16*105%</f>
        <v>20.6</v>
      </c>
      <c r="J16" s="55">
        <f>G16*106.2%</f>
        <v>0</v>
      </c>
      <c r="K16" s="55">
        <f t="shared" si="3"/>
        <v>20.6</v>
      </c>
    </row>
    <row r="17" spans="1:11" ht="31.5">
      <c r="A17" s="69">
        <v>22012600</v>
      </c>
      <c r="B17" s="96" t="s">
        <v>101</v>
      </c>
      <c r="C17" s="65">
        <v>315.5</v>
      </c>
      <c r="D17" s="65"/>
      <c r="E17" s="55">
        <f t="shared" si="4"/>
        <v>315.5</v>
      </c>
      <c r="F17" s="65">
        <f>C17*105.6%</f>
        <v>333.2</v>
      </c>
      <c r="G17" s="55">
        <f t="shared" si="5"/>
        <v>0</v>
      </c>
      <c r="H17" s="55">
        <f t="shared" si="2"/>
        <v>333.2</v>
      </c>
      <c r="I17" s="65">
        <f>F17*105%</f>
        <v>349.9</v>
      </c>
      <c r="J17" s="55">
        <f>G17*106.2%</f>
        <v>0</v>
      </c>
      <c r="K17" s="55">
        <f t="shared" si="3"/>
        <v>349.9</v>
      </c>
    </row>
    <row r="18" spans="1:11" s="10" customFormat="1" ht="15" customHeight="1">
      <c r="A18" s="70">
        <v>24000000</v>
      </c>
      <c r="B18" s="71" t="s">
        <v>20</v>
      </c>
      <c r="C18" s="37">
        <v>8.9</v>
      </c>
      <c r="D18" s="37"/>
      <c r="E18" s="55">
        <f t="shared" si="4"/>
        <v>8.9</v>
      </c>
      <c r="F18" s="55">
        <f>C18*106.5%</f>
        <v>9.5</v>
      </c>
      <c r="G18" s="55"/>
      <c r="H18" s="55">
        <f t="shared" si="2"/>
        <v>9.5</v>
      </c>
      <c r="I18" s="55">
        <f>F18*105%</f>
        <v>10</v>
      </c>
      <c r="J18" s="55"/>
      <c r="K18" s="55">
        <f t="shared" si="3"/>
        <v>10</v>
      </c>
    </row>
    <row r="19" spans="1:11" s="7" customFormat="1" ht="15.75">
      <c r="A19" s="64" t="s">
        <v>25</v>
      </c>
      <c r="B19" s="15" t="s">
        <v>12</v>
      </c>
      <c r="C19" s="37"/>
      <c r="D19" s="37">
        <v>661.3</v>
      </c>
      <c r="E19" s="55">
        <f t="shared" si="4"/>
        <v>661.3</v>
      </c>
      <c r="F19" s="55">
        <f>C19*105.5%</f>
        <v>0</v>
      </c>
      <c r="G19" s="37">
        <f>D19*105.6%</f>
        <v>698.3</v>
      </c>
      <c r="H19" s="55">
        <f t="shared" si="2"/>
        <v>698.3</v>
      </c>
      <c r="I19" s="55">
        <f>F19*105.2%</f>
        <v>0</v>
      </c>
      <c r="J19" s="37">
        <f>G19*105%</f>
        <v>733.2</v>
      </c>
      <c r="K19" s="55">
        <f t="shared" si="3"/>
        <v>733.2</v>
      </c>
    </row>
    <row r="20" spans="1:13" s="9" customFormat="1" ht="15">
      <c r="A20" s="12"/>
      <c r="B20" s="15" t="s">
        <v>13</v>
      </c>
      <c r="C20" s="37">
        <f aca="true" t="shared" si="8" ref="C20:K20">C9+C13</f>
        <v>34362.9</v>
      </c>
      <c r="D20" s="37">
        <f t="shared" si="8"/>
        <v>661.3</v>
      </c>
      <c r="E20" s="37">
        <f t="shared" si="8"/>
        <v>35024.2</v>
      </c>
      <c r="F20" s="37">
        <f t="shared" si="8"/>
        <v>36287.3</v>
      </c>
      <c r="G20" s="37">
        <f t="shared" si="8"/>
        <v>698.3</v>
      </c>
      <c r="H20" s="37">
        <f t="shared" si="8"/>
        <v>36985.6</v>
      </c>
      <c r="I20" s="37">
        <f t="shared" si="8"/>
        <v>38101.7</v>
      </c>
      <c r="J20" s="37">
        <f t="shared" si="8"/>
        <v>733.2</v>
      </c>
      <c r="K20" s="37">
        <f t="shared" si="8"/>
        <v>38834.9</v>
      </c>
      <c r="M20" s="50"/>
    </row>
    <row r="21" spans="1:13" s="9" customFormat="1" ht="15.75">
      <c r="A21" s="12"/>
      <c r="B21" s="15"/>
      <c r="C21" s="37"/>
      <c r="D21" s="37"/>
      <c r="E21" s="55">
        <f aca="true" t="shared" si="9" ref="E21:E27">+C21+D21</f>
        <v>0</v>
      </c>
      <c r="F21" s="55">
        <f>C21*111.2%</f>
        <v>0</v>
      </c>
      <c r="G21" s="55">
        <f>D21*111.2%</f>
        <v>0</v>
      </c>
      <c r="H21" s="55">
        <f aca="true" t="shared" si="10" ref="H21:H27">+F21+G21</f>
        <v>0</v>
      </c>
      <c r="I21" s="55">
        <f>F21*106.2%</f>
        <v>0</v>
      </c>
      <c r="J21" s="55">
        <f>G21*106.2%</f>
        <v>0</v>
      </c>
      <c r="K21" s="55">
        <f aca="true" t="shared" si="11" ref="K21:K27">+I21+J21</f>
        <v>0</v>
      </c>
      <c r="M21" s="50"/>
    </row>
    <row r="22" spans="1:11" s="9" customFormat="1" ht="15.75">
      <c r="A22" s="62" t="s">
        <v>26</v>
      </c>
      <c r="B22" s="63" t="s">
        <v>27</v>
      </c>
      <c r="C22" s="55">
        <f>C23+C24+C25+C26</f>
        <v>157069.3</v>
      </c>
      <c r="D22" s="55">
        <f aca="true" t="shared" si="12" ref="D22:K22">D23+D24+D25+D26</f>
        <v>7.5</v>
      </c>
      <c r="E22" s="55">
        <f t="shared" si="12"/>
        <v>157076.8</v>
      </c>
      <c r="F22" s="55">
        <f t="shared" si="12"/>
        <v>165865.2</v>
      </c>
      <c r="G22" s="55">
        <f t="shared" si="12"/>
        <v>8</v>
      </c>
      <c r="H22" s="55">
        <f t="shared" si="12"/>
        <v>165873.2</v>
      </c>
      <c r="I22" s="55">
        <f t="shared" si="12"/>
        <v>174158.5</v>
      </c>
      <c r="J22" s="55">
        <f t="shared" si="12"/>
        <v>8.3</v>
      </c>
      <c r="K22" s="55">
        <f t="shared" si="12"/>
        <v>174166.8</v>
      </c>
    </row>
    <row r="23" spans="1:11" s="9" customFormat="1" ht="15.75">
      <c r="A23" s="62" t="s">
        <v>42</v>
      </c>
      <c r="B23" s="72" t="s">
        <v>17</v>
      </c>
      <c r="C23" s="55">
        <v>6184.7</v>
      </c>
      <c r="D23" s="55"/>
      <c r="E23" s="55">
        <f t="shared" si="9"/>
        <v>6184.7</v>
      </c>
      <c r="F23" s="65">
        <f>C23*105.6%</f>
        <v>6531</v>
      </c>
      <c r="G23" s="55">
        <f>D23*106.5%</f>
        <v>0</v>
      </c>
      <c r="H23" s="55">
        <f>+F23+G23</f>
        <v>6531</v>
      </c>
      <c r="I23" s="55">
        <f>F23*105%</f>
        <v>6857.6</v>
      </c>
      <c r="J23" s="55">
        <f>G23*105%</f>
        <v>0</v>
      </c>
      <c r="K23" s="55">
        <f t="shared" si="11"/>
        <v>6857.6</v>
      </c>
    </row>
    <row r="24" spans="1:13" s="9" customFormat="1" ht="15.75">
      <c r="A24" s="62" t="s">
        <v>43</v>
      </c>
      <c r="B24" s="72" t="s">
        <v>41</v>
      </c>
      <c r="C24" s="55">
        <v>38424.5</v>
      </c>
      <c r="D24" s="55"/>
      <c r="E24" s="55">
        <f t="shared" si="9"/>
        <v>38424.5</v>
      </c>
      <c r="F24" s="65">
        <f>C24*105.6%</f>
        <v>40576.3</v>
      </c>
      <c r="G24" s="55">
        <f>D24*106.5%</f>
        <v>0</v>
      </c>
      <c r="H24" s="55">
        <f t="shared" si="10"/>
        <v>40576.3</v>
      </c>
      <c r="I24" s="55">
        <f aca="true" t="shared" si="13" ref="I24:J26">F24*105%</f>
        <v>42605.1</v>
      </c>
      <c r="J24" s="55">
        <f t="shared" si="13"/>
        <v>0</v>
      </c>
      <c r="K24" s="55">
        <f t="shared" si="11"/>
        <v>42605.1</v>
      </c>
      <c r="M24" s="50"/>
    </row>
    <row r="25" spans="1:11" s="35" customFormat="1" ht="18" customHeight="1">
      <c r="A25" s="97">
        <v>41040000</v>
      </c>
      <c r="B25" s="98" t="s">
        <v>102</v>
      </c>
      <c r="C25" s="99">
        <v>17783.7</v>
      </c>
      <c r="D25" s="99"/>
      <c r="E25" s="55">
        <f t="shared" si="9"/>
        <v>17783.7</v>
      </c>
      <c r="F25" s="65">
        <f>C25*105.6%</f>
        <v>18779.6</v>
      </c>
      <c r="G25" s="55">
        <f>D25*106.5%</f>
        <v>0</v>
      </c>
      <c r="H25" s="55">
        <f t="shared" si="10"/>
        <v>18779.6</v>
      </c>
      <c r="I25" s="55">
        <f t="shared" si="13"/>
        <v>19718.6</v>
      </c>
      <c r="J25" s="55">
        <f t="shared" si="13"/>
        <v>0</v>
      </c>
      <c r="K25" s="55">
        <f t="shared" si="11"/>
        <v>19718.6</v>
      </c>
    </row>
    <row r="26" spans="1:11" s="35" customFormat="1" ht="19.5" customHeight="1">
      <c r="A26" s="97">
        <v>41050000</v>
      </c>
      <c r="B26" s="98" t="s">
        <v>103</v>
      </c>
      <c r="C26" s="99">
        <v>94676.4</v>
      </c>
      <c r="D26" s="99">
        <v>7.5</v>
      </c>
      <c r="E26" s="55">
        <f t="shared" si="9"/>
        <v>94683.9</v>
      </c>
      <c r="F26" s="65">
        <f>C26*105.6%</f>
        <v>99978.3</v>
      </c>
      <c r="G26" s="55">
        <f>D26*106.5%</f>
        <v>8</v>
      </c>
      <c r="H26" s="55">
        <f t="shared" si="10"/>
        <v>99986.3</v>
      </c>
      <c r="I26" s="55">
        <f t="shared" si="13"/>
        <v>104977.2</v>
      </c>
      <c r="J26" s="55">
        <f>G26*105%-0.1</f>
        <v>8.3</v>
      </c>
      <c r="K26" s="55">
        <f t="shared" si="11"/>
        <v>104985.5</v>
      </c>
    </row>
    <row r="27" spans="1:11" s="16" customFormat="1" ht="22.5" customHeight="1">
      <c r="A27" s="73"/>
      <c r="B27" s="74" t="s">
        <v>10</v>
      </c>
      <c r="C27" s="75">
        <f>+C20+C22</f>
        <v>191432.2</v>
      </c>
      <c r="D27" s="75">
        <f aca="true" t="shared" si="14" ref="D27:J27">+D20+D22</f>
        <v>668.8</v>
      </c>
      <c r="E27" s="75">
        <f t="shared" si="9"/>
        <v>192101</v>
      </c>
      <c r="F27" s="75">
        <f t="shared" si="14"/>
        <v>202152.5</v>
      </c>
      <c r="G27" s="75">
        <f t="shared" si="14"/>
        <v>706.3</v>
      </c>
      <c r="H27" s="75">
        <f t="shared" si="10"/>
        <v>202858.8</v>
      </c>
      <c r="I27" s="75">
        <f t="shared" si="14"/>
        <v>212260.2</v>
      </c>
      <c r="J27" s="75">
        <f t="shared" si="14"/>
        <v>741.5</v>
      </c>
      <c r="K27" s="75">
        <f t="shared" si="11"/>
        <v>213001.7</v>
      </c>
    </row>
    <row r="28" ht="8.25" customHeight="1"/>
    <row r="29" spans="6:11" ht="15.75">
      <c r="F29" s="47"/>
      <c r="G29" s="47"/>
      <c r="H29" s="47"/>
      <c r="I29" s="47"/>
      <c r="J29" s="47"/>
      <c r="K29" s="47"/>
    </row>
    <row r="30" spans="5:11" ht="15.75">
      <c r="E30" s="47"/>
      <c r="F30" s="47"/>
      <c r="I30" s="108"/>
      <c r="J30" s="108"/>
      <c r="K30" s="108"/>
    </row>
    <row r="31" spans="1:11" ht="22.5">
      <c r="A31" s="109" t="s">
        <v>111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</row>
    <row r="32" spans="10:11" ht="15.75">
      <c r="J32" s="110" t="s">
        <v>18</v>
      </c>
      <c r="K32" s="110"/>
    </row>
    <row r="33" spans="1:11" ht="15.75">
      <c r="A33" s="106" t="s">
        <v>0</v>
      </c>
      <c r="B33" s="107" t="s">
        <v>39</v>
      </c>
      <c r="C33" s="107" t="s">
        <v>53</v>
      </c>
      <c r="D33" s="107"/>
      <c r="E33" s="107"/>
      <c r="F33" s="107" t="s">
        <v>71</v>
      </c>
      <c r="G33" s="107"/>
      <c r="H33" s="107"/>
      <c r="I33" s="107" t="s">
        <v>109</v>
      </c>
      <c r="J33" s="107"/>
      <c r="K33" s="107"/>
    </row>
    <row r="34" spans="1:11" ht="37.5" customHeight="1">
      <c r="A34" s="106"/>
      <c r="B34" s="107"/>
      <c r="C34" s="18" t="s">
        <v>28</v>
      </c>
      <c r="D34" s="18" t="s">
        <v>29</v>
      </c>
      <c r="E34" s="18" t="s">
        <v>1</v>
      </c>
      <c r="F34" s="18" t="s">
        <v>28</v>
      </c>
      <c r="G34" s="18" t="s">
        <v>29</v>
      </c>
      <c r="H34" s="18" t="s">
        <v>1</v>
      </c>
      <c r="I34" s="18" t="s">
        <v>28</v>
      </c>
      <c r="J34" s="18" t="s">
        <v>29</v>
      </c>
      <c r="K34" s="18" t="s">
        <v>1</v>
      </c>
    </row>
    <row r="35" spans="1:11" ht="20.25" customHeight="1">
      <c r="A35" s="76"/>
      <c r="B35" s="77" t="s">
        <v>40</v>
      </c>
      <c r="C35" s="77"/>
      <c r="D35" s="77"/>
      <c r="E35" s="77"/>
      <c r="F35" s="18"/>
      <c r="G35" s="18"/>
      <c r="H35" s="18"/>
      <c r="I35" s="18"/>
      <c r="J35" s="18"/>
      <c r="K35" s="18"/>
    </row>
    <row r="36" spans="1:11" ht="31.5">
      <c r="A36" s="103"/>
      <c r="B36" s="78" t="s">
        <v>15</v>
      </c>
      <c r="C36" s="104">
        <v>-7317.3</v>
      </c>
      <c r="D36" s="104">
        <v>7317.3</v>
      </c>
      <c r="E36" s="104" t="s">
        <v>112</v>
      </c>
      <c r="F36" s="104">
        <v>-7727</v>
      </c>
      <c r="G36" s="104">
        <v>7727</v>
      </c>
      <c r="H36" s="105" t="s">
        <v>112</v>
      </c>
      <c r="I36" s="104">
        <v>-8113.5</v>
      </c>
      <c r="J36" s="104">
        <v>8113.5</v>
      </c>
      <c r="K36" s="105" t="s">
        <v>112</v>
      </c>
    </row>
    <row r="40" spans="1:8" s="102" customFormat="1" ht="22.5">
      <c r="A40" s="101"/>
      <c r="B40" s="102" t="s">
        <v>107</v>
      </c>
      <c r="H40" s="102" t="s">
        <v>108</v>
      </c>
    </row>
    <row r="42" spans="6:8" ht="15.75">
      <c r="F42" s="46"/>
      <c r="H42" s="46"/>
    </row>
    <row r="43" spans="6:8" ht="15.75">
      <c r="F43" s="46"/>
      <c r="H43" s="46"/>
    </row>
    <row r="44" spans="6:8" ht="15.75">
      <c r="F44" s="46"/>
      <c r="H44" s="46"/>
    </row>
    <row r="45" spans="6:8" ht="15.75">
      <c r="F45" s="46"/>
      <c r="H45" s="46"/>
    </row>
    <row r="46" spans="6:8" ht="18" customHeight="1">
      <c r="F46" s="46"/>
      <c r="H46" s="46"/>
    </row>
    <row r="47" spans="6:8" ht="15.75">
      <c r="F47" s="46"/>
      <c r="H47" s="46"/>
    </row>
    <row r="48" spans="6:8" ht="15.75">
      <c r="F48" s="46"/>
      <c r="H48" s="46"/>
    </row>
    <row r="49" ht="15.75">
      <c r="F49" s="46"/>
    </row>
    <row r="50" ht="15.75">
      <c r="F50" s="46"/>
    </row>
    <row r="51" ht="15.75">
      <c r="F51" s="46"/>
    </row>
    <row r="52" ht="15.75">
      <c r="F52" s="46"/>
    </row>
  </sheetData>
  <sheetProtection/>
  <mergeCells count="18">
    <mergeCell ref="A7:A8"/>
    <mergeCell ref="A5:K5"/>
    <mergeCell ref="I4:K4"/>
    <mergeCell ref="I2:K2"/>
    <mergeCell ref="J6:K6"/>
    <mergeCell ref="F7:H7"/>
    <mergeCell ref="I7:K7"/>
    <mergeCell ref="B7:B8"/>
    <mergeCell ref="C7:E7"/>
    <mergeCell ref="I3:K3"/>
    <mergeCell ref="A33:A34"/>
    <mergeCell ref="B33:B34"/>
    <mergeCell ref="F33:H33"/>
    <mergeCell ref="I33:K33"/>
    <mergeCell ref="I30:K30"/>
    <mergeCell ref="A31:K31"/>
    <mergeCell ref="J32:K32"/>
    <mergeCell ref="C33:E33"/>
  </mergeCells>
  <printOptions/>
  <pageMargins left="0.56" right="0.44" top="0.7874015748031497" bottom="0.3149606299212598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0" zoomScaleNormal="8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7" sqref="F7"/>
    </sheetView>
  </sheetViews>
  <sheetFormatPr defaultColWidth="9.00390625" defaultRowHeight="12.75"/>
  <cols>
    <col min="1" max="1" width="10.875" style="1" customWidth="1"/>
    <col min="2" max="2" width="74.50390625" style="2" customWidth="1"/>
    <col min="3" max="3" width="17.375" style="2" customWidth="1"/>
    <col min="4" max="4" width="17.125" style="2" customWidth="1"/>
    <col min="5" max="5" width="16.125" style="2" customWidth="1"/>
    <col min="6" max="6" width="16.375" style="2" customWidth="1"/>
    <col min="7" max="7" width="16.50390625" style="2" customWidth="1"/>
    <col min="8" max="8" width="16.625" style="2" customWidth="1"/>
    <col min="9" max="9" width="17.125" style="2" customWidth="1"/>
    <col min="10" max="10" width="16.375" style="2" customWidth="1"/>
    <col min="11" max="11" width="18.50390625" style="2" customWidth="1"/>
    <col min="12" max="12" width="11.125" style="2" bestFit="1" customWidth="1"/>
    <col min="13" max="13" width="14.375" style="2" customWidth="1"/>
    <col min="14" max="14" width="18.375" style="2" customWidth="1"/>
    <col min="15" max="15" width="9.375" style="2" customWidth="1"/>
    <col min="16" max="16" width="11.875" style="2" customWidth="1"/>
    <col min="17" max="16384" width="9.375" style="2" customWidth="1"/>
  </cols>
  <sheetData>
    <row r="1" spans="1:11" s="21" customFormat="1" ht="15.75">
      <c r="A1" s="33"/>
      <c r="I1" s="108"/>
      <c r="J1" s="108"/>
      <c r="K1" s="108"/>
    </row>
    <row r="2" spans="1:11" s="21" customFormat="1" ht="30" customHeight="1">
      <c r="A2" s="33"/>
      <c r="I2" s="119"/>
      <c r="J2" s="119"/>
      <c r="K2" s="119"/>
    </row>
    <row r="3" spans="1:11" ht="19.5">
      <c r="A3" s="117" t="s">
        <v>85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0:11" ht="12.75">
      <c r="J4" s="118" t="s">
        <v>18</v>
      </c>
      <c r="K4" s="118"/>
    </row>
    <row r="5" spans="7:11" ht="5.25" customHeight="1">
      <c r="G5" s="3"/>
      <c r="J5" s="36"/>
      <c r="K5" s="36"/>
    </row>
    <row r="6" spans="1:11" s="19" customFormat="1" ht="16.5" customHeight="1">
      <c r="A6" s="113" t="s">
        <v>0</v>
      </c>
      <c r="B6" s="115" t="s">
        <v>30</v>
      </c>
      <c r="C6" s="107" t="s">
        <v>48</v>
      </c>
      <c r="D6" s="107"/>
      <c r="E6" s="107"/>
      <c r="F6" s="107" t="s">
        <v>53</v>
      </c>
      <c r="G6" s="107"/>
      <c r="H6" s="107"/>
      <c r="I6" s="107" t="s">
        <v>71</v>
      </c>
      <c r="J6" s="107"/>
      <c r="K6" s="107"/>
    </row>
    <row r="7" spans="1:11" s="19" customFormat="1" ht="28.5" customHeight="1">
      <c r="A7" s="114"/>
      <c r="B7" s="116"/>
      <c r="C7" s="38" t="s">
        <v>28</v>
      </c>
      <c r="D7" s="38" t="s">
        <v>29</v>
      </c>
      <c r="E7" s="38" t="s">
        <v>1</v>
      </c>
      <c r="F7" s="38" t="s">
        <v>28</v>
      </c>
      <c r="G7" s="38" t="s">
        <v>29</v>
      </c>
      <c r="H7" s="38" t="s">
        <v>1</v>
      </c>
      <c r="I7" s="38" t="s">
        <v>28</v>
      </c>
      <c r="J7" s="38" t="s">
        <v>29</v>
      </c>
      <c r="K7" s="38" t="s">
        <v>1</v>
      </c>
    </row>
    <row r="8" spans="1:20" ht="15">
      <c r="A8" s="12" t="s">
        <v>64</v>
      </c>
      <c r="B8" s="13" t="s">
        <v>5</v>
      </c>
      <c r="C8" s="54">
        <v>31528.4</v>
      </c>
      <c r="D8" s="54">
        <v>400</v>
      </c>
      <c r="E8" s="52">
        <f>+C8+D8</f>
        <v>31928.4</v>
      </c>
      <c r="F8" s="52">
        <f>C8*106.5%</f>
        <v>33577.7</v>
      </c>
      <c r="G8" s="52">
        <f>D8*106.5%</f>
        <v>426</v>
      </c>
      <c r="H8" s="52">
        <f>+F8+G8</f>
        <v>34003.7</v>
      </c>
      <c r="I8" s="52">
        <f>F8*105%</f>
        <v>35256.6</v>
      </c>
      <c r="J8" s="52">
        <f>G8*105%</f>
        <v>447.3</v>
      </c>
      <c r="K8" s="52">
        <f>+I8+J8</f>
        <v>35703.9</v>
      </c>
      <c r="L8" s="21"/>
      <c r="T8" s="3"/>
    </row>
    <row r="9" spans="1:20" ht="15">
      <c r="A9" s="12" t="s">
        <v>72</v>
      </c>
      <c r="B9" s="23" t="s">
        <v>2</v>
      </c>
      <c r="C9" s="54">
        <f>702678.4-21137.1</f>
        <v>681541.3</v>
      </c>
      <c r="D9" s="54">
        <f>45138.3-1630</f>
        <v>43508.3</v>
      </c>
      <c r="E9" s="54">
        <f aca="true" t="shared" si="0" ref="E9:E19">+C9+D9</f>
        <v>725049.6</v>
      </c>
      <c r="F9" s="52">
        <f aca="true" t="shared" si="1" ref="F9:G19">C9*106.5%</f>
        <v>725841.5</v>
      </c>
      <c r="G9" s="52">
        <f t="shared" si="1"/>
        <v>46336.3</v>
      </c>
      <c r="H9" s="52">
        <f aca="true" t="shared" si="2" ref="H9:H19">+F9+G9</f>
        <v>772177.8</v>
      </c>
      <c r="I9" s="52">
        <f aca="true" t="shared" si="3" ref="I9:J19">F9*105%</f>
        <v>762133.6</v>
      </c>
      <c r="J9" s="52">
        <f t="shared" si="3"/>
        <v>48653.1</v>
      </c>
      <c r="K9" s="52">
        <f aca="true" t="shared" si="4" ref="K9:K16">+I9+J9</f>
        <v>810786.7</v>
      </c>
      <c r="L9" s="21"/>
      <c r="M9" s="3"/>
      <c r="N9" s="3"/>
      <c r="S9" s="3"/>
      <c r="T9" s="3"/>
    </row>
    <row r="10" spans="1:20" ht="15">
      <c r="A10" s="22" t="s">
        <v>65</v>
      </c>
      <c r="B10" s="23" t="s">
        <v>73</v>
      </c>
      <c r="C10" s="54">
        <v>796938.5</v>
      </c>
      <c r="D10" s="54">
        <f>23295.8+169.5</f>
        <v>23465.3</v>
      </c>
      <c r="E10" s="54">
        <f t="shared" si="0"/>
        <v>820403.8</v>
      </c>
      <c r="F10" s="52">
        <f t="shared" si="1"/>
        <v>848739.5</v>
      </c>
      <c r="G10" s="52">
        <f t="shared" si="1"/>
        <v>24990.5</v>
      </c>
      <c r="H10" s="52">
        <f t="shared" si="2"/>
        <v>873730</v>
      </c>
      <c r="I10" s="52">
        <f t="shared" si="3"/>
        <v>891176.5</v>
      </c>
      <c r="J10" s="52">
        <f t="shared" si="3"/>
        <v>26240</v>
      </c>
      <c r="K10" s="54">
        <f t="shared" si="4"/>
        <v>917416.5</v>
      </c>
      <c r="L10" s="21"/>
      <c r="M10" s="3"/>
      <c r="N10" s="3"/>
      <c r="P10" s="43"/>
      <c r="T10" s="3"/>
    </row>
    <row r="11" spans="1:20" ht="15">
      <c r="A11" s="12">
        <v>3000</v>
      </c>
      <c r="B11" s="23" t="s">
        <v>3</v>
      </c>
      <c r="C11" s="54">
        <v>179179.2</v>
      </c>
      <c r="D11" s="54">
        <v>25082.5</v>
      </c>
      <c r="E11" s="54">
        <f t="shared" si="0"/>
        <v>204261.7</v>
      </c>
      <c r="F11" s="52">
        <f t="shared" si="1"/>
        <v>190825.8</v>
      </c>
      <c r="G11" s="52">
        <f t="shared" si="1"/>
        <v>26712.9</v>
      </c>
      <c r="H11" s="52">
        <f t="shared" si="2"/>
        <v>217538.7</v>
      </c>
      <c r="I11" s="52">
        <f t="shared" si="3"/>
        <v>200367.1</v>
      </c>
      <c r="J11" s="52">
        <f t="shared" si="3"/>
        <v>28048.5</v>
      </c>
      <c r="K11" s="54">
        <f t="shared" si="4"/>
        <v>228415.6</v>
      </c>
      <c r="L11" s="21"/>
      <c r="M11" s="3"/>
      <c r="N11" s="3"/>
      <c r="T11" s="3"/>
    </row>
    <row r="12" spans="1:20" ht="14.25" customHeight="1">
      <c r="A12" s="22" t="s">
        <v>66</v>
      </c>
      <c r="B12" s="23" t="s">
        <v>4</v>
      </c>
      <c r="C12" s="54">
        <v>91636.1</v>
      </c>
      <c r="D12" s="54">
        <v>1181.3</v>
      </c>
      <c r="E12" s="54">
        <f t="shared" si="0"/>
        <v>92817.4</v>
      </c>
      <c r="F12" s="52">
        <f t="shared" si="1"/>
        <v>97592.4</v>
      </c>
      <c r="G12" s="52">
        <f t="shared" si="1"/>
        <v>1258.1</v>
      </c>
      <c r="H12" s="52">
        <f t="shared" si="2"/>
        <v>98850.5</v>
      </c>
      <c r="I12" s="52">
        <f t="shared" si="3"/>
        <v>102472</v>
      </c>
      <c r="J12" s="52">
        <f t="shared" si="3"/>
        <v>1321</v>
      </c>
      <c r="K12" s="54">
        <f t="shared" si="4"/>
        <v>103793</v>
      </c>
      <c r="L12" s="21"/>
      <c r="M12" s="3"/>
      <c r="N12" s="3"/>
      <c r="O12" s="43"/>
      <c r="P12" s="43"/>
      <c r="T12" s="3"/>
    </row>
    <row r="13" spans="1:20" ht="15">
      <c r="A13" s="22" t="s">
        <v>67</v>
      </c>
      <c r="B13" s="23" t="s">
        <v>6</v>
      </c>
      <c r="C13" s="54">
        <v>59118.6</v>
      </c>
      <c r="D13" s="54">
        <v>144.5</v>
      </c>
      <c r="E13" s="54">
        <f t="shared" si="0"/>
        <v>59263.1</v>
      </c>
      <c r="F13" s="52">
        <f t="shared" si="1"/>
        <v>62961.3</v>
      </c>
      <c r="G13" s="52">
        <f t="shared" si="1"/>
        <v>153.9</v>
      </c>
      <c r="H13" s="52">
        <f t="shared" si="2"/>
        <v>63115.2</v>
      </c>
      <c r="I13" s="52">
        <f t="shared" si="3"/>
        <v>66109.4</v>
      </c>
      <c r="J13" s="52">
        <f t="shared" si="3"/>
        <v>161.6</v>
      </c>
      <c r="K13" s="54">
        <f t="shared" si="4"/>
        <v>66271</v>
      </c>
      <c r="L13" s="21"/>
      <c r="M13" s="3"/>
      <c r="N13" s="3"/>
      <c r="T13" s="3"/>
    </row>
    <row r="14" spans="1:20" ht="15">
      <c r="A14" s="12">
        <v>6000</v>
      </c>
      <c r="B14" s="23" t="s">
        <v>74</v>
      </c>
      <c r="C14" s="54">
        <v>556.6</v>
      </c>
      <c r="D14" s="54">
        <v>19.8</v>
      </c>
      <c r="E14" s="54">
        <f t="shared" si="0"/>
        <v>576.4</v>
      </c>
      <c r="F14" s="52">
        <f t="shared" si="1"/>
        <v>592.8</v>
      </c>
      <c r="G14" s="52">
        <f t="shared" si="1"/>
        <v>21.1</v>
      </c>
      <c r="H14" s="52">
        <f t="shared" si="2"/>
        <v>613.9</v>
      </c>
      <c r="I14" s="52">
        <f t="shared" si="3"/>
        <v>622.4</v>
      </c>
      <c r="J14" s="52">
        <f t="shared" si="3"/>
        <v>22.2</v>
      </c>
      <c r="K14" s="54">
        <f t="shared" si="4"/>
        <v>644.6</v>
      </c>
      <c r="L14" s="21"/>
      <c r="N14" s="3"/>
      <c r="T14" s="3"/>
    </row>
    <row r="15" spans="1:20" ht="15">
      <c r="A15" s="12" t="s">
        <v>75</v>
      </c>
      <c r="B15" s="23" t="s">
        <v>76</v>
      </c>
      <c r="C15" s="54">
        <v>5960</v>
      </c>
      <c r="D15" s="54">
        <v>0</v>
      </c>
      <c r="E15" s="54">
        <f t="shared" si="0"/>
        <v>5960</v>
      </c>
      <c r="F15" s="52">
        <f t="shared" si="1"/>
        <v>6347.4</v>
      </c>
      <c r="G15" s="52">
        <f t="shared" si="1"/>
        <v>0</v>
      </c>
      <c r="H15" s="52">
        <f t="shared" si="2"/>
        <v>6347.4</v>
      </c>
      <c r="I15" s="52">
        <f t="shared" si="3"/>
        <v>6664.8</v>
      </c>
      <c r="J15" s="52">
        <f t="shared" si="3"/>
        <v>0</v>
      </c>
      <c r="K15" s="54">
        <f t="shared" si="4"/>
        <v>6664.8</v>
      </c>
      <c r="L15" s="21"/>
      <c r="N15" s="3"/>
      <c r="T15" s="3"/>
    </row>
    <row r="16" spans="1:20" ht="15">
      <c r="A16" s="12">
        <v>7300</v>
      </c>
      <c r="B16" s="23" t="s">
        <v>77</v>
      </c>
      <c r="C16" s="54">
        <v>3000</v>
      </c>
      <c r="D16" s="54">
        <f>39030.9-981.2+1630+2755</f>
        <v>42434.7</v>
      </c>
      <c r="E16" s="54">
        <f t="shared" si="0"/>
        <v>45434.7</v>
      </c>
      <c r="F16" s="52">
        <f t="shared" si="1"/>
        <v>3195</v>
      </c>
      <c r="G16" s="52">
        <f t="shared" si="1"/>
        <v>45193</v>
      </c>
      <c r="H16" s="52">
        <f t="shared" si="2"/>
        <v>48388</v>
      </c>
      <c r="I16" s="52">
        <f t="shared" si="3"/>
        <v>3354.8</v>
      </c>
      <c r="J16" s="52">
        <f>G16*105%+77.7</f>
        <v>47530.4</v>
      </c>
      <c r="K16" s="54">
        <f t="shared" si="4"/>
        <v>50885.2</v>
      </c>
      <c r="L16" s="21"/>
      <c r="N16" s="3"/>
      <c r="T16" s="3"/>
    </row>
    <row r="17" spans="1:20" ht="15">
      <c r="A17" s="12" t="s">
        <v>68</v>
      </c>
      <c r="B17" s="23" t="s">
        <v>78</v>
      </c>
      <c r="C17" s="54">
        <v>0</v>
      </c>
      <c r="D17" s="54">
        <v>457482.5</v>
      </c>
      <c r="E17" s="54">
        <f t="shared" si="0"/>
        <v>457482.5</v>
      </c>
      <c r="F17" s="52">
        <f t="shared" si="1"/>
        <v>0</v>
      </c>
      <c r="G17" s="52">
        <f t="shared" si="1"/>
        <v>487218.9</v>
      </c>
      <c r="H17" s="52">
        <f t="shared" si="2"/>
        <v>487218.9</v>
      </c>
      <c r="I17" s="52">
        <f t="shared" si="3"/>
        <v>0</v>
      </c>
      <c r="J17" s="52">
        <f t="shared" si="3"/>
        <v>511579.8</v>
      </c>
      <c r="K17" s="54">
        <f>+I17+J17</f>
        <v>511579.8</v>
      </c>
      <c r="L17" s="21"/>
      <c r="N17" s="3"/>
      <c r="T17" s="3"/>
    </row>
    <row r="18" spans="1:20" ht="15">
      <c r="A18" s="12" t="s">
        <v>69</v>
      </c>
      <c r="B18" s="23" t="s">
        <v>79</v>
      </c>
      <c r="C18" s="54">
        <v>7457</v>
      </c>
      <c r="D18" s="54">
        <v>327</v>
      </c>
      <c r="E18" s="54">
        <f t="shared" si="0"/>
        <v>7784</v>
      </c>
      <c r="F18" s="52">
        <f t="shared" si="1"/>
        <v>7941.7</v>
      </c>
      <c r="G18" s="52">
        <f t="shared" si="1"/>
        <v>348.3</v>
      </c>
      <c r="H18" s="52">
        <f t="shared" si="2"/>
        <v>8290</v>
      </c>
      <c r="I18" s="52">
        <f t="shared" si="3"/>
        <v>8338.8</v>
      </c>
      <c r="J18" s="52">
        <f t="shared" si="3"/>
        <v>365.7</v>
      </c>
      <c r="K18" s="54">
        <f>+I18+J18</f>
        <v>8704.5</v>
      </c>
      <c r="L18" s="21"/>
      <c r="N18" s="3"/>
      <c r="T18" s="3"/>
    </row>
    <row r="19" spans="1:20" ht="15" customHeight="1">
      <c r="A19" s="12" t="s">
        <v>70</v>
      </c>
      <c r="B19" s="23" t="s">
        <v>80</v>
      </c>
      <c r="C19" s="54">
        <f>37797.1+1-2755</f>
        <v>35043.1</v>
      </c>
      <c r="D19" s="54">
        <f>12882.4+25</f>
        <v>12907.4</v>
      </c>
      <c r="E19" s="54">
        <f t="shared" si="0"/>
        <v>47950.5</v>
      </c>
      <c r="F19" s="52">
        <f t="shared" si="1"/>
        <v>37320.9</v>
      </c>
      <c r="G19" s="52">
        <f t="shared" si="1"/>
        <v>13746.4</v>
      </c>
      <c r="H19" s="52">
        <f t="shared" si="2"/>
        <v>51067.3</v>
      </c>
      <c r="I19" s="52">
        <f t="shared" si="3"/>
        <v>39186.9</v>
      </c>
      <c r="J19" s="52">
        <f>G19*105%-0.1</f>
        <v>14433.6</v>
      </c>
      <c r="K19" s="54">
        <f>+I19+J19</f>
        <v>53620.5</v>
      </c>
      <c r="L19" s="21"/>
      <c r="N19" s="3"/>
      <c r="T19" s="3"/>
    </row>
    <row r="20" spans="1:20" ht="15">
      <c r="A20" s="26"/>
      <c r="B20" s="27" t="s">
        <v>1</v>
      </c>
      <c r="C20" s="58">
        <f>SUM(C8:C19)</f>
        <v>1891958.8</v>
      </c>
      <c r="D20" s="58">
        <f aca="true" t="shared" si="5" ref="D20:K20">SUM(D8:D19)</f>
        <v>606953.3</v>
      </c>
      <c r="E20" s="58">
        <f>SUM(E8:E19)</f>
        <v>2498912.1</v>
      </c>
      <c r="F20" s="58">
        <f t="shared" si="5"/>
        <v>2014936</v>
      </c>
      <c r="G20" s="58">
        <f t="shared" si="5"/>
        <v>646405.4</v>
      </c>
      <c r="H20" s="58">
        <f>SUM(H8:H19)</f>
        <v>2661341.4</v>
      </c>
      <c r="I20" s="58">
        <f t="shared" si="5"/>
        <v>2115682.9</v>
      </c>
      <c r="J20" s="58">
        <f t="shared" si="5"/>
        <v>678803.2</v>
      </c>
      <c r="K20" s="58">
        <f t="shared" si="5"/>
        <v>2794486.1</v>
      </c>
      <c r="L20" s="21"/>
      <c r="N20" s="3"/>
      <c r="T20" s="3"/>
    </row>
    <row r="21" spans="1:20" ht="15">
      <c r="A21" s="26"/>
      <c r="B21" s="27" t="s">
        <v>16</v>
      </c>
      <c r="C21" s="58">
        <f>+C22+C23+C24+C25</f>
        <v>5454155</v>
      </c>
      <c r="D21" s="58">
        <f>+D22+D23+D24+D25</f>
        <v>0</v>
      </c>
      <c r="E21" s="58">
        <f>+C21+D21</f>
        <v>5454155</v>
      </c>
      <c r="F21" s="58">
        <f>+F22+F23+F24+F25</f>
        <v>5808675.2</v>
      </c>
      <c r="G21" s="58">
        <f>+G22+G23+G24+G25</f>
        <v>0</v>
      </c>
      <c r="H21" s="58">
        <f>+F21+G21</f>
        <v>5808675.2</v>
      </c>
      <c r="I21" s="58">
        <f>+I22+I23+I24+I25</f>
        <v>6099108.9</v>
      </c>
      <c r="J21" s="58">
        <f>+J22+J23+J24+J25</f>
        <v>0</v>
      </c>
      <c r="K21" s="58">
        <f>+I21+J21</f>
        <v>6099108.9</v>
      </c>
      <c r="L21" s="21"/>
      <c r="N21" s="3"/>
      <c r="T21" s="3"/>
    </row>
    <row r="22" spans="1:20" ht="15">
      <c r="A22" s="22"/>
      <c r="B22" s="14" t="s">
        <v>81</v>
      </c>
      <c r="C22" s="54">
        <v>342872.1</v>
      </c>
      <c r="D22" s="54"/>
      <c r="E22" s="60">
        <f>+C22+D22</f>
        <v>342872.1</v>
      </c>
      <c r="F22" s="61">
        <f>C22*106.5%</f>
        <v>365158.8</v>
      </c>
      <c r="G22" s="61">
        <v>0</v>
      </c>
      <c r="H22" s="60">
        <f>+F22+G22</f>
        <v>365158.8</v>
      </c>
      <c r="I22" s="54">
        <f>F22*105%</f>
        <v>383416.7</v>
      </c>
      <c r="J22" s="54">
        <v>0</v>
      </c>
      <c r="K22" s="54">
        <f>+I22+J22</f>
        <v>383416.7</v>
      </c>
      <c r="L22" s="21"/>
      <c r="N22" s="3"/>
      <c r="T22" s="3"/>
    </row>
    <row r="23" spans="1:20" ht="45">
      <c r="A23" s="22"/>
      <c r="B23" s="24" t="s">
        <v>82</v>
      </c>
      <c r="C23" s="54">
        <v>5052353.3</v>
      </c>
      <c r="D23" s="54"/>
      <c r="E23" s="60">
        <f>+C23+D23</f>
        <v>5052353.3</v>
      </c>
      <c r="F23" s="61">
        <f>C23*106.5%</f>
        <v>5380756.3</v>
      </c>
      <c r="G23" s="54"/>
      <c r="H23" s="60">
        <f>+F23+G23</f>
        <v>5380756.3</v>
      </c>
      <c r="I23" s="54">
        <f>F23*105%</f>
        <v>5649794.1</v>
      </c>
      <c r="J23" s="54"/>
      <c r="K23" s="54">
        <f>+I23+J23</f>
        <v>5649794.1</v>
      </c>
      <c r="L23" s="21"/>
      <c r="N23" s="3"/>
      <c r="T23" s="3"/>
    </row>
    <row r="24" spans="1:20" s="4" customFormat="1" ht="45">
      <c r="A24" s="22"/>
      <c r="B24" s="24" t="s">
        <v>83</v>
      </c>
      <c r="C24" s="54">
        <v>49044.1</v>
      </c>
      <c r="D24" s="54"/>
      <c r="E24" s="60">
        <f>+C24+D24</f>
        <v>49044.1</v>
      </c>
      <c r="F24" s="61">
        <f>C24*106.5%</f>
        <v>52232</v>
      </c>
      <c r="G24" s="61"/>
      <c r="H24" s="60">
        <f>+F24+G24</f>
        <v>52232</v>
      </c>
      <c r="I24" s="54">
        <f>F24*105%</f>
        <v>54843.6</v>
      </c>
      <c r="J24" s="54"/>
      <c r="K24" s="54">
        <f>+I24+J24</f>
        <v>54843.6</v>
      </c>
      <c r="L24" s="34"/>
      <c r="M24" s="2"/>
      <c r="N24" s="3"/>
      <c r="S24" s="2"/>
      <c r="T24" s="3"/>
    </row>
    <row r="25" spans="1:20" s="5" customFormat="1" ht="45">
      <c r="A25" s="22"/>
      <c r="B25" s="24" t="s">
        <v>84</v>
      </c>
      <c r="C25" s="54">
        <v>9885.5</v>
      </c>
      <c r="D25" s="54"/>
      <c r="E25" s="60">
        <f>+C25+D25</f>
        <v>9885.5</v>
      </c>
      <c r="F25" s="61">
        <f>C25*106.5%</f>
        <v>10528.1</v>
      </c>
      <c r="G25" s="61"/>
      <c r="H25" s="60">
        <f>+F25+G25</f>
        <v>10528.1</v>
      </c>
      <c r="I25" s="54">
        <f>F25*105%</f>
        <v>11054.5</v>
      </c>
      <c r="J25" s="54"/>
      <c r="K25" s="54">
        <f>+I25+J25</f>
        <v>11054.5</v>
      </c>
      <c r="L25" s="20"/>
      <c r="M25" s="2"/>
      <c r="N25" s="3"/>
      <c r="S25" s="2"/>
      <c r="T25" s="3"/>
    </row>
    <row r="26" spans="1:20" ht="15">
      <c r="A26" s="26"/>
      <c r="B26" s="28" t="s">
        <v>14</v>
      </c>
      <c r="C26" s="53">
        <f>+C20+C21</f>
        <v>7346113.8</v>
      </c>
      <c r="D26" s="53">
        <f aca="true" t="shared" si="6" ref="D26:K26">+D20+D21</f>
        <v>606953.3</v>
      </c>
      <c r="E26" s="53">
        <f t="shared" si="6"/>
        <v>7953067.1</v>
      </c>
      <c r="F26" s="53">
        <f>+F20+F21</f>
        <v>7823611.2</v>
      </c>
      <c r="G26" s="53">
        <f>+G20+G21</f>
        <v>646405.4</v>
      </c>
      <c r="H26" s="53">
        <f>+H20+H21</f>
        <v>8470016.6</v>
      </c>
      <c r="I26" s="53">
        <f t="shared" si="6"/>
        <v>8214791.8</v>
      </c>
      <c r="J26" s="53">
        <f t="shared" si="6"/>
        <v>678803.2</v>
      </c>
      <c r="K26" s="53">
        <f t="shared" si="6"/>
        <v>8893595</v>
      </c>
      <c r="L26" s="21"/>
      <c r="N26" s="3"/>
      <c r="T26" s="3"/>
    </row>
    <row r="27" spans="1:13" s="5" customFormat="1" ht="18.75" customHeight="1">
      <c r="A27" s="29"/>
      <c r="B27" s="30"/>
      <c r="C27" s="30"/>
      <c r="D27" s="30"/>
      <c r="E27" s="30"/>
      <c r="F27" s="31"/>
      <c r="G27" s="31"/>
      <c r="H27" s="31"/>
      <c r="I27" s="32"/>
      <c r="J27" s="32"/>
      <c r="K27" s="32"/>
      <c r="L27" s="20"/>
      <c r="M27" s="2"/>
    </row>
    <row r="28" spans="1:12" s="5" customFormat="1" ht="12.75" customHeight="1">
      <c r="A28" s="29"/>
      <c r="B28" s="30"/>
      <c r="C28" s="30"/>
      <c r="D28" s="30"/>
      <c r="E28" s="30"/>
      <c r="F28" s="31"/>
      <c r="G28" s="31"/>
      <c r="H28" s="44"/>
      <c r="I28" s="32"/>
      <c r="J28" s="32"/>
      <c r="K28" s="32"/>
      <c r="L28" s="20"/>
    </row>
    <row r="29" spans="1:12" s="5" customFormat="1" ht="15.75">
      <c r="A29" s="29"/>
      <c r="B29" s="30"/>
      <c r="C29" s="30"/>
      <c r="D29" s="30"/>
      <c r="E29" s="30"/>
      <c r="F29" s="31"/>
      <c r="G29" s="31"/>
      <c r="H29" s="31"/>
      <c r="I29" s="108"/>
      <c r="J29" s="108"/>
      <c r="K29" s="108"/>
      <c r="L29" s="20"/>
    </row>
    <row r="30" spans="1:12" s="5" customFormat="1" ht="30.75" customHeight="1">
      <c r="A30" s="29"/>
      <c r="B30" s="30"/>
      <c r="C30" s="30"/>
      <c r="D30" s="30"/>
      <c r="E30" s="30"/>
      <c r="F30" s="31"/>
      <c r="G30" s="31"/>
      <c r="H30" s="31"/>
      <c r="I30" s="119"/>
      <c r="J30" s="119"/>
      <c r="K30" s="119"/>
      <c r="L30" s="20"/>
    </row>
    <row r="31" spans="1:12" s="5" customFormat="1" ht="19.5" customHeight="1">
      <c r="A31" s="117" t="s">
        <v>55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20"/>
    </row>
    <row r="32" spans="10:11" ht="12.75">
      <c r="J32" s="118" t="s">
        <v>18</v>
      </c>
      <c r="K32" s="118"/>
    </row>
    <row r="33" spans="7:11" ht="4.5" customHeight="1">
      <c r="G33" s="3"/>
      <c r="J33" s="36"/>
      <c r="K33" s="36"/>
    </row>
    <row r="34" spans="1:11" ht="14.25">
      <c r="A34" s="113" t="s">
        <v>0</v>
      </c>
      <c r="B34" s="115" t="s">
        <v>30</v>
      </c>
      <c r="C34" s="107" t="s">
        <v>48</v>
      </c>
      <c r="D34" s="107"/>
      <c r="E34" s="107"/>
      <c r="F34" s="107" t="s">
        <v>53</v>
      </c>
      <c r="G34" s="107"/>
      <c r="H34" s="107"/>
      <c r="I34" s="107" t="s">
        <v>71</v>
      </c>
      <c r="J34" s="107"/>
      <c r="K34" s="107"/>
    </row>
    <row r="35" spans="1:11" ht="28.5">
      <c r="A35" s="114"/>
      <c r="B35" s="116"/>
      <c r="C35" s="38" t="s">
        <v>28</v>
      </c>
      <c r="D35" s="38" t="s">
        <v>29</v>
      </c>
      <c r="E35" s="38" t="s">
        <v>1</v>
      </c>
      <c r="F35" s="38" t="s">
        <v>28</v>
      </c>
      <c r="G35" s="38" t="s">
        <v>29</v>
      </c>
      <c r="H35" s="38" t="s">
        <v>1</v>
      </c>
      <c r="I35" s="38" t="s">
        <v>28</v>
      </c>
      <c r="J35" s="38" t="s">
        <v>29</v>
      </c>
      <c r="K35" s="38" t="s">
        <v>1</v>
      </c>
    </row>
    <row r="36" spans="1:11" ht="15">
      <c r="A36" s="25"/>
      <c r="B36" s="23" t="s">
        <v>31</v>
      </c>
      <c r="C36" s="56">
        <v>943.4</v>
      </c>
      <c r="D36" s="56">
        <v>330.3</v>
      </c>
      <c r="E36" s="56">
        <f>D36+C36</f>
        <v>1273.7</v>
      </c>
      <c r="F36" s="54">
        <f>C36*106.5%</f>
        <v>1004.7</v>
      </c>
      <c r="G36" s="54">
        <f>D36*106.5%</f>
        <v>351.8</v>
      </c>
      <c r="H36" s="54">
        <f>G36+F36</f>
        <v>1356.5</v>
      </c>
      <c r="I36" s="54">
        <f>F36*105%</f>
        <v>1054.9</v>
      </c>
      <c r="J36" s="54">
        <f>G36*105%</f>
        <v>369.4</v>
      </c>
      <c r="K36" s="54">
        <f>J36+I36</f>
        <v>1424.3</v>
      </c>
    </row>
    <row r="37" spans="1:11" ht="15">
      <c r="A37" s="25"/>
      <c r="B37" s="23" t="s">
        <v>32</v>
      </c>
      <c r="C37" s="56"/>
      <c r="D37" s="56">
        <v>-525.3</v>
      </c>
      <c r="E37" s="56">
        <f>D37+C37</f>
        <v>-525.3</v>
      </c>
      <c r="F37" s="54">
        <f>C37*106.5%</f>
        <v>0</v>
      </c>
      <c r="G37" s="54">
        <f>D37*106.5%</f>
        <v>-559.4</v>
      </c>
      <c r="H37" s="54">
        <f>G37+F37</f>
        <v>-559.4</v>
      </c>
      <c r="I37" s="54">
        <f>F37*105%</f>
        <v>0</v>
      </c>
      <c r="J37" s="54">
        <f>G37*105%</f>
        <v>-587.4</v>
      </c>
      <c r="K37" s="54">
        <f>J37+I37</f>
        <v>-587.4</v>
      </c>
    </row>
    <row r="38" spans="1:11" ht="14.25">
      <c r="A38" s="26"/>
      <c r="B38" s="27" t="s">
        <v>1</v>
      </c>
      <c r="C38" s="57">
        <f aca="true" t="shared" si="7" ref="C38:K38">C36+C37</f>
        <v>943.4</v>
      </c>
      <c r="D38" s="57">
        <f>D36+D37</f>
        <v>-195</v>
      </c>
      <c r="E38" s="57">
        <f t="shared" si="7"/>
        <v>748.4</v>
      </c>
      <c r="F38" s="58">
        <f t="shared" si="7"/>
        <v>1004.7</v>
      </c>
      <c r="G38" s="58">
        <f t="shared" si="7"/>
        <v>-207.6</v>
      </c>
      <c r="H38" s="58">
        <f>H36+H37</f>
        <v>797.1</v>
      </c>
      <c r="I38" s="58">
        <f t="shared" si="7"/>
        <v>1054.9</v>
      </c>
      <c r="J38" s="58">
        <f t="shared" si="7"/>
        <v>-218</v>
      </c>
      <c r="K38" s="58">
        <f t="shared" si="7"/>
        <v>836.9</v>
      </c>
    </row>
    <row r="40" spans="6:11" ht="12.75">
      <c r="F40" s="43"/>
      <c r="H40" s="45"/>
      <c r="K40" s="45"/>
    </row>
    <row r="42" spans="2:11" ht="15.75">
      <c r="B42" s="49" t="s">
        <v>44</v>
      </c>
      <c r="C42" s="51" t="e">
        <f>+Доходи!C27-Видатки!C26-Видатки!C38+Доходи!#REF!</f>
        <v>#REF!</v>
      </c>
      <c r="D42" s="51" t="e">
        <f>+Доходи!D27-Видатки!D26-Видатки!D38+Доходи!#REF!</f>
        <v>#REF!</v>
      </c>
      <c r="E42" s="51" t="e">
        <f>+Доходи!E27-Видатки!E26-Видатки!E38+Доходи!#REF!</f>
        <v>#REF!</v>
      </c>
      <c r="F42" s="51" t="e">
        <f>+Доходи!F27-Видатки!F26-Видатки!F38+Доходи!#REF!</f>
        <v>#REF!</v>
      </c>
      <c r="G42" s="51" t="e">
        <f>+Доходи!G27-Видатки!G26-Видатки!G38+Доходи!#REF!</f>
        <v>#REF!</v>
      </c>
      <c r="H42" s="51" t="e">
        <f>+Доходи!H27-Видатки!H26-Видатки!H38+Доходи!#REF!</f>
        <v>#REF!</v>
      </c>
      <c r="I42" s="51" t="e">
        <f>+Доходи!I27-Видатки!I26-Видатки!I38+Доходи!#REF!</f>
        <v>#REF!</v>
      </c>
      <c r="J42" s="51" t="e">
        <f>+Доходи!J27-Видатки!J26-Видатки!J38+Доходи!#REF!</f>
        <v>#REF!</v>
      </c>
      <c r="K42" s="51" t="e">
        <f>+Доходи!K27-Видатки!K26-Видатки!K38+Доходи!#REF!</f>
        <v>#REF!</v>
      </c>
    </row>
    <row r="45" spans="3:6" ht="12.75">
      <c r="C45" s="59"/>
      <c r="F45" s="43"/>
    </row>
  </sheetData>
  <sheetProtection/>
  <mergeCells count="18">
    <mergeCell ref="F34:H34"/>
    <mergeCell ref="I34:K34"/>
    <mergeCell ref="C34:E34"/>
    <mergeCell ref="I1:K1"/>
    <mergeCell ref="I2:K2"/>
    <mergeCell ref="I29:K29"/>
    <mergeCell ref="I30:K30"/>
    <mergeCell ref="J4:K4"/>
    <mergeCell ref="A34:A35"/>
    <mergeCell ref="B34:B35"/>
    <mergeCell ref="A3:K3"/>
    <mergeCell ref="A6:A7"/>
    <mergeCell ref="B6:B7"/>
    <mergeCell ref="F6:H6"/>
    <mergeCell ref="I6:K6"/>
    <mergeCell ref="A31:K31"/>
    <mergeCell ref="J32:K32"/>
    <mergeCell ref="C6:E6"/>
  </mergeCells>
  <printOptions horizontalCentered="1"/>
  <pageMargins left="0.7874015748031497" right="0.7874015748031497" top="0.7874015748031497" bottom="0.7874015748031497" header="0.2362204724409449" footer="0.1968503937007874"/>
  <pageSetup blackAndWhite="1" fitToHeight="1" fitToWidth="1" horizontalDpi="600" verticalDpi="600" orientation="landscape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pane ySplit="7" topLeftCell="A20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5.625" style="1" customWidth="1"/>
    <col min="2" max="2" width="64.875" style="41" customWidth="1"/>
    <col min="3" max="3" width="34.50390625" style="41" customWidth="1"/>
    <col min="4" max="4" width="17.00390625" style="2" customWidth="1"/>
    <col min="5" max="5" width="16.625" style="2" customWidth="1"/>
    <col min="6" max="6" width="15.00390625" style="2" customWidth="1"/>
    <col min="7" max="7" width="17.125" style="2" customWidth="1"/>
    <col min="8" max="8" width="10.875" style="2" bestFit="1" customWidth="1"/>
    <col min="9" max="9" width="9.50390625" style="2" bestFit="1" customWidth="1"/>
    <col min="10" max="16384" width="9.375" style="2" customWidth="1"/>
  </cols>
  <sheetData>
    <row r="1" spans="1:7" s="21" customFormat="1" ht="15.75">
      <c r="A1" s="33"/>
      <c r="B1" s="40"/>
      <c r="C1" s="40"/>
      <c r="E1" s="108"/>
      <c r="F1" s="108"/>
      <c r="G1" s="108"/>
    </row>
    <row r="2" spans="1:7" s="21" customFormat="1" ht="31.5" customHeight="1">
      <c r="A2" s="33"/>
      <c r="B2" s="40"/>
      <c r="C2" s="40"/>
      <c r="E2" s="119"/>
      <c r="F2" s="119"/>
      <c r="G2" s="119"/>
    </row>
    <row r="4" spans="1:7" ht="41.25" customHeight="1">
      <c r="A4" s="126" t="s">
        <v>99</v>
      </c>
      <c r="B4" s="126"/>
      <c r="C4" s="126"/>
      <c r="D4" s="126"/>
      <c r="E4" s="126"/>
      <c r="F4" s="126"/>
      <c r="G4" s="126"/>
    </row>
    <row r="5" spans="1:7" ht="18">
      <c r="A5" s="80"/>
      <c r="B5" s="81"/>
      <c r="C5" s="81"/>
      <c r="D5" s="82"/>
      <c r="E5" s="82"/>
      <c r="F5" s="82"/>
      <c r="G5" s="82"/>
    </row>
    <row r="6" spans="1:7" s="39" customFormat="1" ht="22.5" customHeight="1">
      <c r="A6" s="120" t="s">
        <v>33</v>
      </c>
      <c r="B6" s="122" t="s">
        <v>34</v>
      </c>
      <c r="C6" s="122" t="s">
        <v>35</v>
      </c>
      <c r="D6" s="124" t="s">
        <v>54</v>
      </c>
      <c r="E6" s="125"/>
      <c r="F6" s="124" t="s">
        <v>86</v>
      </c>
      <c r="G6" s="125"/>
    </row>
    <row r="7" spans="1:7" s="39" customFormat="1" ht="28.5">
      <c r="A7" s="121"/>
      <c r="B7" s="123"/>
      <c r="C7" s="123"/>
      <c r="D7" s="83" t="s">
        <v>36</v>
      </c>
      <c r="E7" s="83" t="s">
        <v>37</v>
      </c>
      <c r="F7" s="38" t="s">
        <v>36</v>
      </c>
      <c r="G7" s="38" t="s">
        <v>37</v>
      </c>
    </row>
    <row r="8" spans="1:7" s="4" customFormat="1" ht="14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ht="47.25" customHeight="1">
      <c r="A9" s="79">
        <v>1</v>
      </c>
      <c r="B9" s="84" t="s">
        <v>49</v>
      </c>
      <c r="C9" s="85" t="s">
        <v>50</v>
      </c>
      <c r="D9" s="93"/>
      <c r="E9" s="93">
        <v>1000</v>
      </c>
      <c r="F9" s="93"/>
      <c r="G9" s="93">
        <v>1000</v>
      </c>
    </row>
    <row r="10" spans="1:7" ht="48.75" customHeight="1">
      <c r="A10" s="79">
        <v>2</v>
      </c>
      <c r="B10" s="85" t="s">
        <v>56</v>
      </c>
      <c r="C10" s="85" t="s">
        <v>57</v>
      </c>
      <c r="D10" s="93">
        <v>3790.1</v>
      </c>
      <c r="E10" s="93"/>
      <c r="F10" s="93">
        <v>4435.6</v>
      </c>
      <c r="G10" s="93"/>
    </row>
    <row r="11" spans="1:7" ht="54" customHeight="1">
      <c r="A11" s="79">
        <v>3</v>
      </c>
      <c r="B11" s="85" t="s">
        <v>87</v>
      </c>
      <c r="C11" s="85" t="s">
        <v>88</v>
      </c>
      <c r="D11" s="93">
        <v>9254.4</v>
      </c>
      <c r="E11" s="93"/>
      <c r="F11" s="93">
        <v>9811.4</v>
      </c>
      <c r="G11" s="93"/>
    </row>
    <row r="12" spans="1:7" ht="36.75" customHeight="1">
      <c r="A12" s="79">
        <v>4</v>
      </c>
      <c r="B12" s="86" t="s">
        <v>89</v>
      </c>
      <c r="C12" s="85" t="s">
        <v>90</v>
      </c>
      <c r="D12" s="93">
        <v>10437</v>
      </c>
      <c r="E12" s="93"/>
      <c r="F12" s="93">
        <v>10979</v>
      </c>
      <c r="G12" s="93"/>
    </row>
    <row r="13" spans="1:7" ht="36.75" customHeight="1">
      <c r="A13" s="79">
        <v>5</v>
      </c>
      <c r="B13" s="85" t="s">
        <v>91</v>
      </c>
      <c r="C13" s="85" t="s">
        <v>90</v>
      </c>
      <c r="D13" s="93">
        <v>5028.5</v>
      </c>
      <c r="E13" s="93"/>
      <c r="F13" s="93">
        <v>4997.1</v>
      </c>
      <c r="G13" s="93"/>
    </row>
    <row r="14" spans="1:7" ht="36.75" customHeight="1">
      <c r="A14" s="79">
        <v>6</v>
      </c>
      <c r="B14" s="85" t="s">
        <v>92</v>
      </c>
      <c r="C14" s="85" t="s">
        <v>90</v>
      </c>
      <c r="D14" s="93">
        <v>509.4</v>
      </c>
      <c r="E14" s="93"/>
      <c r="F14" s="93">
        <v>510</v>
      </c>
      <c r="G14" s="93"/>
    </row>
    <row r="15" spans="1:7" ht="36.75" customHeight="1">
      <c r="A15" s="79">
        <v>7</v>
      </c>
      <c r="B15" s="85" t="s">
        <v>93</v>
      </c>
      <c r="C15" s="85" t="s">
        <v>90</v>
      </c>
      <c r="D15" s="93">
        <v>1470</v>
      </c>
      <c r="E15" s="93"/>
      <c r="F15" s="93">
        <v>1470</v>
      </c>
      <c r="G15" s="93"/>
    </row>
    <row r="16" spans="1:7" ht="51.75" customHeight="1">
      <c r="A16" s="79">
        <v>8</v>
      </c>
      <c r="B16" s="87" t="s">
        <v>94</v>
      </c>
      <c r="C16" s="85" t="s">
        <v>95</v>
      </c>
      <c r="D16" s="93">
        <v>6700</v>
      </c>
      <c r="E16" s="93">
        <v>2841</v>
      </c>
      <c r="F16" s="93">
        <v>6700</v>
      </c>
      <c r="G16" s="93">
        <v>2958</v>
      </c>
    </row>
    <row r="17" spans="1:7" ht="36.75" customHeight="1">
      <c r="A17" s="79">
        <v>9</v>
      </c>
      <c r="B17" s="88" t="s">
        <v>58</v>
      </c>
      <c r="C17" s="85" t="s">
        <v>59</v>
      </c>
      <c r="D17" s="94"/>
      <c r="E17" s="93">
        <v>2590</v>
      </c>
      <c r="F17" s="94"/>
      <c r="G17" s="93">
        <v>2590</v>
      </c>
    </row>
    <row r="18" spans="1:7" ht="36.75" customHeight="1">
      <c r="A18" s="79">
        <v>10</v>
      </c>
      <c r="B18" s="88" t="s">
        <v>96</v>
      </c>
      <c r="C18" s="85" t="s">
        <v>90</v>
      </c>
      <c r="D18" s="93">
        <v>3877</v>
      </c>
      <c r="E18" s="93"/>
      <c r="F18" s="93">
        <v>3877</v>
      </c>
      <c r="G18" s="93"/>
    </row>
    <row r="19" spans="1:7" ht="36.75" customHeight="1">
      <c r="A19" s="79">
        <v>11</v>
      </c>
      <c r="B19" s="84" t="s">
        <v>97</v>
      </c>
      <c r="C19" s="85" t="s">
        <v>98</v>
      </c>
      <c r="D19" s="93">
        <v>2350</v>
      </c>
      <c r="E19" s="93"/>
      <c r="F19" s="93">
        <v>2500</v>
      </c>
      <c r="G19" s="93"/>
    </row>
    <row r="20" spans="1:7" ht="36.75" customHeight="1">
      <c r="A20" s="79">
        <v>12</v>
      </c>
      <c r="B20" s="89" t="s">
        <v>60</v>
      </c>
      <c r="C20" s="85" t="s">
        <v>90</v>
      </c>
      <c r="D20" s="93">
        <v>950.5</v>
      </c>
      <c r="E20" s="93"/>
      <c r="F20" s="93">
        <v>1017</v>
      </c>
      <c r="G20" s="93"/>
    </row>
    <row r="21" spans="1:7" ht="90" customHeight="1">
      <c r="A21" s="79">
        <v>13</v>
      </c>
      <c r="B21" s="90" t="s">
        <v>51</v>
      </c>
      <c r="C21" s="91" t="s">
        <v>52</v>
      </c>
      <c r="D21" s="93">
        <v>850</v>
      </c>
      <c r="E21" s="93"/>
      <c r="F21" s="93">
        <v>850</v>
      </c>
      <c r="G21" s="93"/>
    </row>
    <row r="22" spans="1:7" ht="41.25" customHeight="1">
      <c r="A22" s="79">
        <v>14</v>
      </c>
      <c r="B22" s="92" t="s">
        <v>61</v>
      </c>
      <c r="C22" s="91" t="s">
        <v>57</v>
      </c>
      <c r="D22" s="93">
        <v>1664.8</v>
      </c>
      <c r="E22" s="93"/>
      <c r="F22" s="93">
        <v>1749.8</v>
      </c>
      <c r="G22" s="93"/>
    </row>
    <row r="23" spans="1:7" ht="50.25" customHeight="1">
      <c r="A23" s="79">
        <v>15</v>
      </c>
      <c r="B23" s="88" t="s">
        <v>62</v>
      </c>
      <c r="C23" s="91" t="s">
        <v>63</v>
      </c>
      <c r="D23" s="93">
        <v>6038</v>
      </c>
      <c r="E23" s="93"/>
      <c r="F23" s="93">
        <v>6066</v>
      </c>
      <c r="G23" s="93"/>
    </row>
    <row r="24" spans="1:7" ht="18.75" customHeight="1">
      <c r="A24" s="79"/>
      <c r="B24" s="66" t="s">
        <v>38</v>
      </c>
      <c r="C24" s="42"/>
      <c r="D24" s="95">
        <f>SUM(D9:D23)</f>
        <v>52919.7</v>
      </c>
      <c r="E24" s="95">
        <f>SUM(E9:E23)</f>
        <v>6431</v>
      </c>
      <c r="F24" s="95">
        <f>SUM(F9:F23)</f>
        <v>54962.9</v>
      </c>
      <c r="G24" s="95">
        <f>SUM(G9:G23)</f>
        <v>6548</v>
      </c>
    </row>
  </sheetData>
  <sheetProtection/>
  <mergeCells count="8">
    <mergeCell ref="E1:G1"/>
    <mergeCell ref="E2:G2"/>
    <mergeCell ref="A6:A7"/>
    <mergeCell ref="B6:B7"/>
    <mergeCell ref="C6:C7"/>
    <mergeCell ref="D6:E6"/>
    <mergeCell ref="F6:G6"/>
    <mergeCell ref="A4:G4"/>
  </mergeCells>
  <printOptions horizontalCentered="1"/>
  <pageMargins left="0.7874015748031497" right="0.7874015748031497" top="0.35433070866141736" bottom="0.4724409448818898" header="0.2362204724409449" footer="0.1968503937007874"/>
  <pageSetup blackAndWhite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2019-01-02T06:13:42Z</cp:lastPrinted>
  <dcterms:created xsi:type="dcterms:W3CDTF">2000-03-20T13:04:02Z</dcterms:created>
  <dcterms:modified xsi:type="dcterms:W3CDTF">2019-01-02T06:13:48Z</dcterms:modified>
  <cp:category/>
  <cp:version/>
  <cp:contentType/>
  <cp:contentStatus/>
</cp:coreProperties>
</file>