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firstSheet="1" activeTab="1"/>
  </bookViews>
  <sheets>
    <sheet name="дод4-1 " sheetId="1" state="hidden" r:id="rId1"/>
    <sheet name="дод4-1. " sheetId="2" r:id="rId2"/>
  </sheets>
  <definedNames>
    <definedName name="_xlnm.Print_Titles" localSheetId="0">'дод4-1 '!$B:$B</definedName>
    <definedName name="_xlnm.Print_Titles" localSheetId="1">'дод4-1. '!$B:$B</definedName>
    <definedName name="_xlnm.Print_Area" localSheetId="0">'дод4-1 '!$A$1:$AU$47</definedName>
    <definedName name="_xlnm.Print_Area" localSheetId="1">'дод4-1. '!$A$1:$AU$47</definedName>
  </definedNames>
  <calcPr fullCalcOnLoad="1"/>
</workbook>
</file>

<file path=xl/sharedStrings.xml><?xml version="1.0" encoding="utf-8"?>
<sst xmlns="http://schemas.openxmlformats.org/spreadsheetml/2006/main" count="288" uniqueCount="103">
  <si>
    <t>РАЗОМ</t>
  </si>
  <si>
    <t>ВСЬОГО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</si>
  <si>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</si>
  <si>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</si>
  <si>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</si>
  <si>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</si>
  <si>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</si>
  <si>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</si>
  <si>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</si>
  <si>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</si>
  <si>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</si>
  <si>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</si>
  <si>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</si>
  <si>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</si>
  <si>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</si>
  <si>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</si>
  <si>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</si>
  <si>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</si>
  <si>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</si>
  <si>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</si>
  <si>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</si>
  <si>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</si>
  <si>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</si>
  <si>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</si>
  <si>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</si>
  <si>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</si>
  <si>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</si>
  <si>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</si>
  <si>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</si>
  <si>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</si>
  <si>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</si>
  <si>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</si>
  <si>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</si>
  <si>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</si>
  <si>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</si>
  <si>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</si>
  <si>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</si>
  <si>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В.М.Малігон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</si>
  <si>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</si>
  <si>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</si>
  <si>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</si>
  <si>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грн.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</si>
  <si>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</si>
  <si>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</si>
  <si>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</si>
  <si>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>Разом по  селищному та сільських бюджетах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</si>
  <si>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</si>
  <si>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</si>
  <si>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</si>
  <si>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</si>
  <si>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</si>
  <si>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Назва місцевого бюджету адміністративно- територіальної одиниці</t>
  </si>
  <si>
    <t>Міський бюджет  м. Конотоп Сумської області</t>
  </si>
  <si>
    <t>Затверджено рішенням сесії</t>
  </si>
  <si>
    <t xml:space="preserve"> Внесено  зміни</t>
  </si>
  <si>
    <t>Затверджено з урахуванням  змін</t>
  </si>
  <si>
    <t>Спеціальний фонд</t>
  </si>
  <si>
    <t>Субвенції,що надходять до районного бюджету</t>
  </si>
  <si>
    <t xml:space="preserve">Разом </t>
  </si>
  <si>
    <t>Разом</t>
  </si>
  <si>
    <t>Всього міжбюджетні трансферти</t>
  </si>
  <si>
    <t>Обласний бюджет Сумської області</t>
  </si>
  <si>
    <t>Додаток 3</t>
  </si>
  <si>
    <t>Зміни  до додатку 3 до рішення районної ради "Про районний бюджет на 2016 рік"                                                                                                                                                              "Міжбюджетні трансферти  з  районного/ державного бюджету місцевим/ районному бюджетам на 2016 рік"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</si>
  <si>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</si>
  <si>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</si>
  <si>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</si>
  <si>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</si>
  <si>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</si>
  <si>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</si>
  <si>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</si>
  <si>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</si>
  <si>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</si>
  <si>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</si>
  <si>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</si>
  <si>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</si>
  <si>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</si>
  <si>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</si>
  <si>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</si>
  <si>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</si>
  <si>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</si>
  <si>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</si>
  <si>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</si>
  <si>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</si>
  <si>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</si>
  <si>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</si>
  <si>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</si>
  <si>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</si>
  <si>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</si>
  <si>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</si>
  <si>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</si>
  <si>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</si>
  <si>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</si>
  <si>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</si>
  <si>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сьомого скликання</t>
  </si>
  <si>
    <t>від 25.05.2016</t>
  </si>
  <si>
    <t>Субвенція за рахунок 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</si>
  <si>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 на здійснення заходів щодо соціально-економічного  розвитку окремих територій</t>
  </si>
  <si>
    <t>Зміни  до додатку 3 до рішення районної ради "Про районний бюджет на 2016 рік"                                                                                                                                                              "Міжбюджетні трансф</t>
  </si>
  <si>
    <t>Курилівський</t>
  </si>
  <si>
    <t>від 16.09.2016</t>
  </si>
  <si>
    <t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</si>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</sst>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\ &quot;грн.&quot;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/>
    </xf>
    <xf numFmtId="0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="75" zoomScaleNormal="65" zoomScaleSheetLayoutView="75" workbookViewId="0" topLeftCell="B4">
      <pane xSplit="1" ySplit="9" topLeftCell="AI45" activePane="bottomRight" state="frozen"/>
      <selection pane="topLeft" activeCell="B4" sqref="B4"/>
      <selection pane="topRight" activeCell="C4" sqref="C4"/>
      <selection pane="bottomLeft" activeCell="B13" sqref="B13"/>
      <selection pane="bottomRight" activeCell="AL47" sqref="AL47"/>
    </sheetView>
  </sheetViews>
  <sheetFormatPr defaultColWidth="9.00390625" defaultRowHeight="12.75"/>
  <cols>
    <col min="1" max="1" width="7.125" style="9" hidden="1" customWidth="1"/>
    <col min="2" max="2" width="36.75390625" style="1" customWidth="1"/>
    <col min="3" max="3" width="15.625" style="2" customWidth="1"/>
    <col min="4" max="4" width="14.875" style="2" customWidth="1"/>
    <col min="5" max="5" width="18.25390625" style="2" customWidth="1"/>
    <col min="6" max="6" width="15.875" style="2" customWidth="1"/>
    <col min="7" max="8" width="16.25390625" style="2" customWidth="1"/>
    <col min="9" max="9" width="16.25390625" style="1" customWidth="1"/>
    <col min="10" max="10" width="16.375" style="1" customWidth="1"/>
    <col min="11" max="11" width="15.75390625" style="1" customWidth="1"/>
    <col min="12" max="12" width="27.375" style="1" customWidth="1"/>
    <col min="13" max="13" width="27.75390625" style="1" customWidth="1"/>
    <col min="14" max="14" width="28.125" style="1" customWidth="1"/>
    <col min="15" max="15" width="17.75390625" style="1" customWidth="1"/>
    <col min="16" max="16" width="16.25390625" style="1" customWidth="1"/>
    <col min="17" max="17" width="16.375" style="1" customWidth="1"/>
    <col min="18" max="18" width="15.75390625" style="1" customWidth="1"/>
    <col min="19" max="19" width="14.75390625" style="1" customWidth="1"/>
    <col min="20" max="20" width="18.625" style="1" customWidth="1"/>
    <col min="21" max="21" width="15.875" style="1" customWidth="1"/>
    <col min="22" max="22" width="14.625" style="1" customWidth="1"/>
    <col min="23" max="26" width="15.25390625" style="1" customWidth="1"/>
    <col min="27" max="27" width="14.00390625" style="1" customWidth="1"/>
    <col min="28" max="28" width="14.375" style="1" customWidth="1"/>
    <col min="29" max="32" width="15.75390625" style="1" customWidth="1"/>
    <col min="33" max="33" width="14.375" style="1" customWidth="1"/>
    <col min="34" max="34" width="14.75390625" style="1" customWidth="1"/>
    <col min="35" max="38" width="17.25390625" style="1" customWidth="1"/>
    <col min="39" max="39" width="14.125" style="1" customWidth="1"/>
    <col min="40" max="40" width="14.875" style="1" customWidth="1"/>
    <col min="41" max="41" width="15.75390625" style="1" customWidth="1"/>
    <col min="42" max="42" width="16.125" style="1" customWidth="1"/>
    <col min="43" max="43" width="14.625" style="1" customWidth="1"/>
    <col min="44" max="44" width="16.25390625" style="1" customWidth="1"/>
    <col min="45" max="45" width="16.75390625" style="1" customWidth="1"/>
    <col min="46" max="46" width="16.625" style="1" customWidth="1"/>
    <col min="47" max="47" width="17.875" style="1" customWidth="1"/>
    <col min="48" max="48" width="14.625" style="1" hidden="1" customWidth="1"/>
    <col min="49" max="49" width="9.625" style="1" hidden="1" customWidth="1"/>
    <col min="50" max="50" width="16.625" style="1" hidden="1" customWidth="1"/>
    <col min="51" max="51" width="15.875" style="1" hidden="1" customWidth="1"/>
    <col min="52" max="52" width="10.00390625" style="1" hidden="1" customWidth="1"/>
    <col min="53" max="53" width="15.25390625" style="1" hidden="1" customWidth="1"/>
    <col min="54" max="54" width="17.375" style="1" hidden="1" customWidth="1"/>
    <col min="55" max="55" width="13.375" style="1" hidden="1" customWidth="1"/>
    <col min="56" max="56" width="0.12890625" style="1" hidden="1" customWidth="1"/>
    <col min="57" max="16384" width="9.125" style="1" customWidth="1"/>
  </cols>
  <sheetData>
    <row r="1" spans="12:56" ht="28.5" customHeight="1">
      <c r="L1" s="32"/>
      <c r="M1" s="32"/>
      <c r="N1" s="32"/>
      <c r="O1" s="32"/>
      <c r="P1" s="32"/>
      <c r="R1" s="32" t="s">
        <v>62</v>
      </c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V1" s="12"/>
      <c r="AW1" s="12"/>
      <c r="AX1" s="12"/>
      <c r="AY1" s="12"/>
      <c r="AZ1" s="12"/>
      <c r="BA1" s="12"/>
      <c r="BB1" s="12"/>
      <c r="BC1" s="11"/>
      <c r="BD1" s="11"/>
    </row>
    <row r="2" spans="12:56" ht="20.25" customHeight="1">
      <c r="L2" s="33"/>
      <c r="M2" s="33"/>
      <c r="N2" s="33"/>
      <c r="O2" s="33"/>
      <c r="P2" s="33"/>
      <c r="R2" s="54" t="s">
        <v>36</v>
      </c>
      <c r="S2" s="54"/>
      <c r="T2" s="54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V2" s="12"/>
      <c r="AW2" s="12"/>
      <c r="AX2" s="12"/>
      <c r="AY2" s="12"/>
      <c r="AZ2" s="12"/>
      <c r="BA2" s="12"/>
      <c r="BB2" s="12"/>
      <c r="BC2" s="11"/>
      <c r="BD2" s="11"/>
    </row>
    <row r="3" spans="12:56" ht="20.25" customHeight="1">
      <c r="L3" s="33"/>
      <c r="M3" s="33"/>
      <c r="N3" s="33"/>
      <c r="O3" s="33"/>
      <c r="P3" s="33"/>
      <c r="R3" s="54" t="s">
        <v>94</v>
      </c>
      <c r="S3" s="54"/>
      <c r="T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V3" s="12"/>
      <c r="AW3" s="12"/>
      <c r="AX3" s="12"/>
      <c r="AY3" s="12"/>
      <c r="AZ3" s="12"/>
      <c r="BA3" s="12"/>
      <c r="BB3" s="12"/>
      <c r="BC3" s="11"/>
      <c r="BD3" s="11"/>
    </row>
    <row r="4" spans="12:56" ht="20.25" customHeight="1">
      <c r="L4" s="20"/>
      <c r="M4" s="20"/>
      <c r="N4" s="20"/>
      <c r="O4" s="20"/>
      <c r="P4" s="20"/>
      <c r="R4" s="20" t="s">
        <v>95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V4" s="12"/>
      <c r="AW4" s="12"/>
      <c r="AX4" s="12"/>
      <c r="AY4" s="12"/>
      <c r="AZ4" s="12"/>
      <c r="BA4" s="12"/>
      <c r="BB4" s="12"/>
      <c r="BC4" s="11"/>
      <c r="BD4" s="11"/>
    </row>
    <row r="5" spans="2:56" ht="56.25" customHeight="1">
      <c r="B5" s="21"/>
      <c r="C5" s="55" t="s">
        <v>63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13"/>
      <c r="AV5" s="13"/>
      <c r="AW5" s="13"/>
      <c r="AX5" s="13"/>
      <c r="AY5" s="13"/>
      <c r="AZ5" s="13"/>
      <c r="BA5" s="13"/>
      <c r="BB5" s="13"/>
      <c r="BC5" s="10"/>
      <c r="BD5" s="10"/>
    </row>
    <row r="6" spans="12:47" ht="17.25" customHeight="1">
      <c r="L6" s="38"/>
      <c r="M6" s="38"/>
      <c r="N6" s="38"/>
      <c r="O6" s="38"/>
      <c r="P6" s="38"/>
      <c r="AU6" s="13" t="s">
        <v>41</v>
      </c>
    </row>
    <row r="7" spans="1:57" ht="36" customHeight="1">
      <c r="A7" s="82"/>
      <c r="B7" s="84" t="s">
        <v>51</v>
      </c>
      <c r="C7" s="56" t="s">
        <v>43</v>
      </c>
      <c r="D7" s="57"/>
      <c r="E7" s="58"/>
      <c r="F7" s="53" t="s">
        <v>44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 t="s">
        <v>44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 t="s">
        <v>57</v>
      </c>
      <c r="AN7" s="53"/>
      <c r="AO7" s="53"/>
      <c r="AP7" s="53"/>
      <c r="AQ7" s="53"/>
      <c r="AR7" s="53"/>
      <c r="AS7" s="69" t="s">
        <v>60</v>
      </c>
      <c r="AT7" s="70"/>
      <c r="AU7" s="71"/>
      <c r="AV7" s="65"/>
      <c r="AW7" s="65"/>
      <c r="AX7" s="65"/>
      <c r="AY7" s="65"/>
      <c r="AZ7" s="65"/>
      <c r="BA7" s="66"/>
      <c r="BB7" s="79" t="s">
        <v>2</v>
      </c>
      <c r="BC7" s="79"/>
      <c r="BD7" s="79"/>
      <c r="BE7" s="3"/>
    </row>
    <row r="8" spans="1:57" ht="25.5" customHeight="1">
      <c r="A8" s="82"/>
      <c r="B8" s="85"/>
      <c r="C8" s="59"/>
      <c r="D8" s="60"/>
      <c r="E8" s="61"/>
      <c r="F8" s="53" t="s">
        <v>42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 t="s">
        <v>42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 t="s">
        <v>58</v>
      </c>
      <c r="AK8" s="53"/>
      <c r="AL8" s="53"/>
      <c r="AM8" s="53" t="s">
        <v>56</v>
      </c>
      <c r="AN8" s="53"/>
      <c r="AO8" s="53"/>
      <c r="AP8" s="53"/>
      <c r="AQ8" s="53"/>
      <c r="AR8" s="53"/>
      <c r="AS8" s="72"/>
      <c r="AT8" s="73"/>
      <c r="AU8" s="74"/>
      <c r="AV8" s="35"/>
      <c r="AW8" s="35"/>
      <c r="AX8" s="35"/>
      <c r="AY8" s="35"/>
      <c r="AZ8" s="35"/>
      <c r="BA8" s="37"/>
      <c r="BB8" s="79"/>
      <c r="BC8" s="79"/>
      <c r="BD8" s="79"/>
      <c r="BE8" s="3"/>
    </row>
    <row r="9" spans="1:57" s="17" customFormat="1" ht="92.25" customHeight="1">
      <c r="A9" s="82"/>
      <c r="B9" s="85"/>
      <c r="C9" s="90" t="s">
        <v>38</v>
      </c>
      <c r="D9" s="91"/>
      <c r="E9" s="92"/>
      <c r="F9" s="88" t="s">
        <v>46</v>
      </c>
      <c r="G9" s="88"/>
      <c r="H9" s="88"/>
      <c r="I9" s="89" t="s">
        <v>47</v>
      </c>
      <c r="J9" s="89"/>
      <c r="K9" s="89"/>
      <c r="L9" s="89" t="s">
        <v>48</v>
      </c>
      <c r="M9" s="89"/>
      <c r="N9" s="89"/>
      <c r="O9" s="89" t="s">
        <v>49</v>
      </c>
      <c r="P9" s="89"/>
      <c r="Q9" s="89"/>
      <c r="R9" s="89" t="s">
        <v>39</v>
      </c>
      <c r="S9" s="89"/>
      <c r="T9" s="89"/>
      <c r="U9" s="89" t="s">
        <v>40</v>
      </c>
      <c r="V9" s="89"/>
      <c r="W9" s="89"/>
      <c r="X9" s="96" t="s">
        <v>97</v>
      </c>
      <c r="Y9" s="97"/>
      <c r="Z9" s="98"/>
      <c r="AA9" s="96" t="s">
        <v>34</v>
      </c>
      <c r="AB9" s="97"/>
      <c r="AC9" s="98"/>
      <c r="AD9" s="96" t="s">
        <v>96</v>
      </c>
      <c r="AE9" s="97"/>
      <c r="AF9" s="98"/>
      <c r="AG9" s="89" t="s">
        <v>50</v>
      </c>
      <c r="AH9" s="89"/>
      <c r="AI9" s="89"/>
      <c r="AJ9" s="53"/>
      <c r="AK9" s="53"/>
      <c r="AL9" s="53"/>
      <c r="AM9" s="53" t="s">
        <v>34</v>
      </c>
      <c r="AN9" s="53"/>
      <c r="AO9" s="53"/>
      <c r="AP9" s="53" t="s">
        <v>59</v>
      </c>
      <c r="AQ9" s="53"/>
      <c r="AR9" s="53"/>
      <c r="AS9" s="72"/>
      <c r="AT9" s="73"/>
      <c r="AU9" s="74"/>
      <c r="AV9" s="87" t="s">
        <v>34</v>
      </c>
      <c r="AW9" s="87"/>
      <c r="AX9" s="87"/>
      <c r="AY9" s="79" t="s">
        <v>0</v>
      </c>
      <c r="AZ9" s="79"/>
      <c r="BA9" s="79"/>
      <c r="BB9" s="79"/>
      <c r="BC9" s="79"/>
      <c r="BD9" s="79"/>
      <c r="BE9" s="16"/>
    </row>
    <row r="10" spans="1:56" s="18" customFormat="1" ht="178.5" customHeight="1">
      <c r="A10" s="82"/>
      <c r="B10" s="85"/>
      <c r="C10" s="93"/>
      <c r="D10" s="94"/>
      <c r="E10" s="95"/>
      <c r="F10" s="88"/>
      <c r="G10" s="88"/>
      <c r="H10" s="88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9"/>
      <c r="Y10" s="100"/>
      <c r="Z10" s="101"/>
      <c r="AA10" s="99"/>
      <c r="AB10" s="100"/>
      <c r="AC10" s="101"/>
      <c r="AD10" s="99"/>
      <c r="AE10" s="100"/>
      <c r="AF10" s="101"/>
      <c r="AG10" s="89"/>
      <c r="AH10" s="89"/>
      <c r="AI10" s="89"/>
      <c r="AJ10" s="53"/>
      <c r="AK10" s="53"/>
      <c r="AL10" s="53"/>
      <c r="AM10" s="53"/>
      <c r="AN10" s="53"/>
      <c r="AO10" s="53"/>
      <c r="AP10" s="53"/>
      <c r="AQ10" s="53"/>
      <c r="AR10" s="53"/>
      <c r="AS10" s="75"/>
      <c r="AT10" s="76"/>
      <c r="AU10" s="77"/>
      <c r="AV10" s="87"/>
      <c r="AW10" s="87"/>
      <c r="AX10" s="87"/>
      <c r="AY10" s="79"/>
      <c r="AZ10" s="79"/>
      <c r="BA10" s="79"/>
      <c r="BB10" s="79"/>
      <c r="BC10" s="79"/>
      <c r="BD10" s="79"/>
    </row>
    <row r="11" spans="1:56" s="18" customFormat="1" ht="59.25" customHeight="1">
      <c r="A11" s="22"/>
      <c r="B11" s="86"/>
      <c r="C11" s="48" t="s">
        <v>53</v>
      </c>
      <c r="D11" s="48" t="s">
        <v>54</v>
      </c>
      <c r="E11" s="48" t="s">
        <v>55</v>
      </c>
      <c r="F11" s="48" t="s">
        <v>53</v>
      </c>
      <c r="G11" s="48" t="s">
        <v>54</v>
      </c>
      <c r="H11" s="48" t="s">
        <v>55</v>
      </c>
      <c r="I11" s="48" t="s">
        <v>53</v>
      </c>
      <c r="J11" s="48" t="s">
        <v>54</v>
      </c>
      <c r="K11" s="48" t="s">
        <v>55</v>
      </c>
      <c r="L11" s="48" t="s">
        <v>53</v>
      </c>
      <c r="M11" s="48" t="s">
        <v>54</v>
      </c>
      <c r="N11" s="48" t="s">
        <v>55</v>
      </c>
      <c r="O11" s="48" t="s">
        <v>53</v>
      </c>
      <c r="P11" s="48" t="s">
        <v>54</v>
      </c>
      <c r="Q11" s="48" t="s">
        <v>55</v>
      </c>
      <c r="R11" s="48" t="s">
        <v>53</v>
      </c>
      <c r="S11" s="48" t="s">
        <v>54</v>
      </c>
      <c r="T11" s="48" t="s">
        <v>55</v>
      </c>
      <c r="U11" s="48" t="s">
        <v>53</v>
      </c>
      <c r="V11" s="48" t="s">
        <v>54</v>
      </c>
      <c r="W11" s="48" t="s">
        <v>55</v>
      </c>
      <c r="X11" s="48" t="s">
        <v>53</v>
      </c>
      <c r="Y11" s="48" t="s">
        <v>54</v>
      </c>
      <c r="Z11" s="48" t="s">
        <v>55</v>
      </c>
      <c r="AA11" s="48" t="s">
        <v>53</v>
      </c>
      <c r="AB11" s="48" t="s">
        <v>54</v>
      </c>
      <c r="AC11" s="48" t="s">
        <v>55</v>
      </c>
      <c r="AD11" s="48" t="s">
        <v>53</v>
      </c>
      <c r="AE11" s="48" t="s">
        <v>54</v>
      </c>
      <c r="AF11" s="48" t="s">
        <v>55</v>
      </c>
      <c r="AG11" s="48" t="s">
        <v>53</v>
      </c>
      <c r="AH11" s="48" t="s">
        <v>54</v>
      </c>
      <c r="AI11" s="48" t="s">
        <v>55</v>
      </c>
      <c r="AJ11" s="48" t="s">
        <v>53</v>
      </c>
      <c r="AK11" s="48" t="s">
        <v>54</v>
      </c>
      <c r="AL11" s="48" t="s">
        <v>55</v>
      </c>
      <c r="AM11" s="48" t="s">
        <v>53</v>
      </c>
      <c r="AN11" s="48" t="s">
        <v>54</v>
      </c>
      <c r="AO11" s="48" t="s">
        <v>55</v>
      </c>
      <c r="AP11" s="48" t="s">
        <v>53</v>
      </c>
      <c r="AQ11" s="48" t="s">
        <v>54</v>
      </c>
      <c r="AR11" s="48" t="s">
        <v>55</v>
      </c>
      <c r="AS11" s="48" t="s">
        <v>53</v>
      </c>
      <c r="AT11" s="48" t="s">
        <v>54</v>
      </c>
      <c r="AU11" s="48" t="s">
        <v>55</v>
      </c>
      <c r="AV11" s="42"/>
      <c r="AW11" s="43"/>
      <c r="AX11" s="44"/>
      <c r="AY11" s="45"/>
      <c r="AZ11" s="46"/>
      <c r="BA11" s="47"/>
      <c r="BB11" s="45"/>
      <c r="BC11" s="46"/>
      <c r="BD11" s="47"/>
    </row>
    <row r="12" spans="1:56" ht="18.75" customHeight="1">
      <c r="A12" s="22"/>
      <c r="B12" s="23"/>
      <c r="C12" s="62">
        <v>41020100</v>
      </c>
      <c r="D12" s="63"/>
      <c r="E12" s="64"/>
      <c r="F12" s="62">
        <v>41030600</v>
      </c>
      <c r="G12" s="63"/>
      <c r="H12" s="64"/>
      <c r="I12" s="62">
        <v>41030800</v>
      </c>
      <c r="J12" s="63"/>
      <c r="K12" s="64"/>
      <c r="L12" s="62">
        <v>41030900</v>
      </c>
      <c r="M12" s="63"/>
      <c r="N12" s="64"/>
      <c r="O12" s="62">
        <v>41031000</v>
      </c>
      <c r="P12" s="63"/>
      <c r="Q12" s="64"/>
      <c r="R12" s="62">
        <v>41033900</v>
      </c>
      <c r="S12" s="63"/>
      <c r="T12" s="64"/>
      <c r="U12" s="62">
        <v>41034200</v>
      </c>
      <c r="V12" s="63"/>
      <c r="W12" s="64"/>
      <c r="X12" s="62">
        <v>41034500</v>
      </c>
      <c r="Y12" s="63"/>
      <c r="Z12" s="64"/>
      <c r="AA12" s="62">
        <v>41035000</v>
      </c>
      <c r="AB12" s="63"/>
      <c r="AC12" s="64"/>
      <c r="AD12" s="62">
        <v>41035200</v>
      </c>
      <c r="AE12" s="63"/>
      <c r="AF12" s="64"/>
      <c r="AG12" s="62">
        <v>41035800</v>
      </c>
      <c r="AH12" s="63"/>
      <c r="AI12" s="64"/>
      <c r="AJ12" s="62"/>
      <c r="AK12" s="63"/>
      <c r="AL12" s="64"/>
      <c r="AM12" s="62">
        <v>41035000</v>
      </c>
      <c r="AN12" s="63"/>
      <c r="AO12" s="64"/>
      <c r="AP12" s="62"/>
      <c r="AQ12" s="63"/>
      <c r="AR12" s="64"/>
      <c r="AS12" s="24"/>
      <c r="AT12" s="24"/>
      <c r="AU12" s="34"/>
      <c r="AV12" s="62">
        <v>41035000</v>
      </c>
      <c r="AW12" s="63"/>
      <c r="AX12" s="64"/>
      <c r="AY12" s="62"/>
      <c r="AZ12" s="63"/>
      <c r="BA12" s="64"/>
      <c r="BB12" s="62"/>
      <c r="BC12" s="63"/>
      <c r="BD12" s="64"/>
    </row>
    <row r="13" spans="1:56" s="2" customFormat="1" ht="18" customHeight="1">
      <c r="A13" s="25" t="s">
        <v>3</v>
      </c>
      <c r="B13" s="26" t="s">
        <v>64</v>
      </c>
      <c r="C13" s="27"/>
      <c r="D13" s="27"/>
      <c r="E13" s="27">
        <f>C13+D13</f>
        <v>0</v>
      </c>
      <c r="F13" s="27"/>
      <c r="G13" s="27"/>
      <c r="H13" s="27">
        <f>F13+G13</f>
        <v>0</v>
      </c>
      <c r="I13" s="27"/>
      <c r="J13" s="27"/>
      <c r="K13" s="27">
        <f>I13+J13</f>
        <v>0</v>
      </c>
      <c r="L13" s="27"/>
      <c r="M13" s="27"/>
      <c r="N13" s="27">
        <f>L13+M13</f>
        <v>0</v>
      </c>
      <c r="O13" s="27"/>
      <c r="P13" s="27"/>
      <c r="Q13" s="27">
        <f>O13+P13</f>
        <v>0</v>
      </c>
      <c r="R13" s="27"/>
      <c r="S13" s="27"/>
      <c r="T13" s="27">
        <f>R13+S13</f>
        <v>0</v>
      </c>
      <c r="U13" s="27"/>
      <c r="V13" s="27"/>
      <c r="W13" s="27">
        <f>U13+V13</f>
        <v>0</v>
      </c>
      <c r="X13" s="27"/>
      <c r="Y13" s="27"/>
      <c r="Z13" s="27"/>
      <c r="AA13" s="27">
        <v>182271</v>
      </c>
      <c r="AB13" s="27">
        <f>11402.78+3750</f>
        <v>15152.78</v>
      </c>
      <c r="AC13" s="27">
        <f>AA13+AB13</f>
        <v>197423.78</v>
      </c>
      <c r="AD13" s="27"/>
      <c r="AE13" s="27"/>
      <c r="AF13" s="27"/>
      <c r="AG13" s="27"/>
      <c r="AH13" s="27"/>
      <c r="AI13" s="27">
        <f>AG13+AH13</f>
        <v>0</v>
      </c>
      <c r="AJ13" s="27">
        <f>C13+F13+I13+L13+O13+R13+U13+AG13+AA13+AD13+X13</f>
        <v>182271</v>
      </c>
      <c r="AK13" s="27">
        <f>D13+G13+J13+M13+P13+S13+V13+AH13+AB13+AE13+Y13</f>
        <v>15152.78</v>
      </c>
      <c r="AL13" s="27">
        <f>AJ13+AK13</f>
        <v>197423.78</v>
      </c>
      <c r="AM13" s="27">
        <v>28500</v>
      </c>
      <c r="AN13" s="27">
        <v>20000</v>
      </c>
      <c r="AO13" s="27">
        <f>AM13+AN13</f>
        <v>48500</v>
      </c>
      <c r="AP13" s="49">
        <f aca="true" t="shared" si="0" ref="AP13:AP46">AM13</f>
        <v>28500</v>
      </c>
      <c r="AQ13" s="49">
        <f aca="true" t="shared" si="1" ref="AQ13:AQ46">AN13</f>
        <v>20000</v>
      </c>
      <c r="AR13" s="49">
        <f aca="true" t="shared" si="2" ref="AR13:AR46">AP13+AQ13</f>
        <v>48500</v>
      </c>
      <c r="AS13" s="50">
        <f>AJ13+AP13</f>
        <v>210771</v>
      </c>
      <c r="AT13" s="50">
        <f aca="true" t="shared" si="3" ref="AT13:AU28">AK13+AQ13</f>
        <v>35152.78</v>
      </c>
      <c r="AU13" s="50">
        <f t="shared" si="3"/>
        <v>245923.78</v>
      </c>
      <c r="AV13" s="27"/>
      <c r="AW13" s="27"/>
      <c r="AX13" s="27">
        <f>AV13+AW13</f>
        <v>0</v>
      </c>
      <c r="AY13" s="27" t="e">
        <f>#REF!+AV13</f>
        <v>#REF!</v>
      </c>
      <c r="AZ13" s="27" t="e">
        <f>#REF!+AW13</f>
        <v>#REF!</v>
      </c>
      <c r="BA13" s="27" t="e">
        <f>#REF!+AX13</f>
        <v>#REF!</v>
      </c>
      <c r="BB13" s="28" t="e">
        <f>AY13+AU13</f>
        <v>#REF!</v>
      </c>
      <c r="BC13" s="28" t="e">
        <f>AZ13+#REF!</f>
        <v>#REF!</v>
      </c>
      <c r="BD13" s="28" t="e">
        <f>BB13+BC13</f>
        <v>#REF!</v>
      </c>
    </row>
    <row r="14" spans="1:56" s="2" customFormat="1" ht="18" customHeight="1">
      <c r="A14" s="25" t="s">
        <v>4</v>
      </c>
      <c r="B14" s="26" t="s">
        <v>65</v>
      </c>
      <c r="C14" s="27"/>
      <c r="D14" s="27"/>
      <c r="E14" s="27">
        <f aca="true" t="shared" si="4" ref="E14:E46">C14+D14</f>
        <v>0</v>
      </c>
      <c r="F14" s="27"/>
      <c r="G14" s="27"/>
      <c r="H14" s="27">
        <f aca="true" t="shared" si="5" ref="H14:H46">F14+G14</f>
        <v>0</v>
      </c>
      <c r="I14" s="27"/>
      <c r="J14" s="27"/>
      <c r="K14" s="27">
        <f aca="true" t="shared" si="6" ref="K14:K46">I14+J14</f>
        <v>0</v>
      </c>
      <c r="L14" s="27"/>
      <c r="M14" s="27"/>
      <c r="N14" s="27">
        <f aca="true" t="shared" si="7" ref="N14:N46">L14+M14</f>
        <v>0</v>
      </c>
      <c r="O14" s="27"/>
      <c r="P14" s="27"/>
      <c r="Q14" s="27">
        <f aca="true" t="shared" si="8" ref="Q14:Q46">O14+P14</f>
        <v>0</v>
      </c>
      <c r="R14" s="27"/>
      <c r="S14" s="27"/>
      <c r="T14" s="27">
        <f aca="true" t="shared" si="9" ref="T14:T46">R14+S14</f>
        <v>0</v>
      </c>
      <c r="U14" s="27"/>
      <c r="V14" s="27"/>
      <c r="W14" s="27">
        <f aca="true" t="shared" si="10" ref="W14:W46">U14+V14</f>
        <v>0</v>
      </c>
      <c r="X14" s="27"/>
      <c r="Y14" s="27"/>
      <c r="Z14" s="27"/>
      <c r="AA14" s="27">
        <v>126697</v>
      </c>
      <c r="AB14" s="27">
        <f>8800+2643.49</f>
        <v>11443.49</v>
      </c>
      <c r="AC14" s="27">
        <f aca="true" t="shared" si="11" ref="AC14:AC46">AA14+AB14</f>
        <v>138140.49</v>
      </c>
      <c r="AD14" s="27"/>
      <c r="AE14" s="27"/>
      <c r="AF14" s="27"/>
      <c r="AG14" s="27"/>
      <c r="AH14" s="27"/>
      <c r="AI14" s="27">
        <f aca="true" t="shared" si="12" ref="AI14:AI46">AG14+AH14</f>
        <v>0</v>
      </c>
      <c r="AJ14" s="27">
        <f aca="true" t="shared" si="13" ref="AJ14:AJ47">C14+F14+I14+L14+O14+R14+U14+AG14+AA14+AD14+X14</f>
        <v>126697</v>
      </c>
      <c r="AK14" s="27">
        <f aca="true" t="shared" si="14" ref="AK14:AK47">D14+G14+J14+M14+P14+S14+V14+AH14+AB14+AE14+Y14</f>
        <v>11443.49</v>
      </c>
      <c r="AL14" s="27">
        <f aca="true" t="shared" si="15" ref="AL14:AL46">AJ14+AK14</f>
        <v>138140.49</v>
      </c>
      <c r="AM14" s="27">
        <v>52000</v>
      </c>
      <c r="AN14" s="27"/>
      <c r="AO14" s="27">
        <f aca="true" t="shared" si="16" ref="AO14:AO46">AM14+AN14</f>
        <v>52000</v>
      </c>
      <c r="AP14" s="49">
        <f t="shared" si="0"/>
        <v>52000</v>
      </c>
      <c r="AQ14" s="49">
        <f t="shared" si="1"/>
        <v>0</v>
      </c>
      <c r="AR14" s="49">
        <f t="shared" si="2"/>
        <v>52000</v>
      </c>
      <c r="AS14" s="50">
        <f aca="true" t="shared" si="17" ref="AS14:AS47">AJ14+AP14</f>
        <v>178697</v>
      </c>
      <c r="AT14" s="50">
        <f t="shared" si="3"/>
        <v>11443.49</v>
      </c>
      <c r="AU14" s="50">
        <f t="shared" si="3"/>
        <v>190140.49</v>
      </c>
      <c r="AV14" s="27"/>
      <c r="AW14" s="27"/>
      <c r="AX14" s="27">
        <f aca="true" t="shared" si="18" ref="AX14:AX44">AV14+AW14</f>
        <v>0</v>
      </c>
      <c r="AY14" s="27">
        <f>AV14</f>
        <v>0</v>
      </c>
      <c r="AZ14" s="27" t="e">
        <f>#REF!+AW14</f>
        <v>#REF!</v>
      </c>
      <c r="BA14" s="27" t="e">
        <f>#REF!+AX14</f>
        <v>#REF!</v>
      </c>
      <c r="BB14" s="28">
        <f aca="true" t="shared" si="19" ref="BB14:BB42">AU14+AY14</f>
        <v>190140.49</v>
      </c>
      <c r="BC14" s="28" t="e">
        <f>AZ14+#REF!</f>
        <v>#REF!</v>
      </c>
      <c r="BD14" s="28" t="e">
        <f aca="true" t="shared" si="20" ref="BD14:BD46">BB14+BC14</f>
        <v>#REF!</v>
      </c>
    </row>
    <row r="15" spans="1:56" s="2" customFormat="1" ht="18" customHeight="1">
      <c r="A15" s="25" t="s">
        <v>5</v>
      </c>
      <c r="B15" s="26" t="s">
        <v>66</v>
      </c>
      <c r="C15" s="27"/>
      <c r="D15" s="27"/>
      <c r="E15" s="27">
        <f t="shared" si="4"/>
        <v>0</v>
      </c>
      <c r="F15" s="27"/>
      <c r="G15" s="27"/>
      <c r="H15" s="27">
        <f t="shared" si="5"/>
        <v>0</v>
      </c>
      <c r="I15" s="27"/>
      <c r="J15" s="27"/>
      <c r="K15" s="27">
        <f t="shared" si="6"/>
        <v>0</v>
      </c>
      <c r="L15" s="27"/>
      <c r="M15" s="27"/>
      <c r="N15" s="27">
        <f t="shared" si="7"/>
        <v>0</v>
      </c>
      <c r="O15" s="27"/>
      <c r="P15" s="27"/>
      <c r="Q15" s="27">
        <f t="shared" si="8"/>
        <v>0</v>
      </c>
      <c r="R15" s="27"/>
      <c r="S15" s="27"/>
      <c r="T15" s="27">
        <f t="shared" si="9"/>
        <v>0</v>
      </c>
      <c r="U15" s="27"/>
      <c r="V15" s="27"/>
      <c r="W15" s="27">
        <f t="shared" si="10"/>
        <v>0</v>
      </c>
      <c r="X15" s="27"/>
      <c r="Y15" s="27"/>
      <c r="Z15" s="27"/>
      <c r="AA15" s="27">
        <v>67676</v>
      </c>
      <c r="AB15" s="27">
        <v>2869.86</v>
      </c>
      <c r="AC15" s="27">
        <f t="shared" si="11"/>
        <v>70545.86</v>
      </c>
      <c r="AD15" s="27"/>
      <c r="AE15" s="27"/>
      <c r="AF15" s="27"/>
      <c r="AG15" s="27"/>
      <c r="AH15" s="27"/>
      <c r="AI15" s="27">
        <f t="shared" si="12"/>
        <v>0</v>
      </c>
      <c r="AJ15" s="27">
        <f t="shared" si="13"/>
        <v>67676</v>
      </c>
      <c r="AK15" s="27">
        <f t="shared" si="14"/>
        <v>2869.86</v>
      </c>
      <c r="AL15" s="27">
        <f t="shared" si="15"/>
        <v>70545.86</v>
      </c>
      <c r="AM15" s="27">
        <v>152000</v>
      </c>
      <c r="AN15" s="27">
        <v>3200</v>
      </c>
      <c r="AO15" s="27">
        <f t="shared" si="16"/>
        <v>155200</v>
      </c>
      <c r="AP15" s="49">
        <f t="shared" si="0"/>
        <v>152000</v>
      </c>
      <c r="AQ15" s="49">
        <f t="shared" si="1"/>
        <v>3200</v>
      </c>
      <c r="AR15" s="49">
        <f t="shared" si="2"/>
        <v>155200</v>
      </c>
      <c r="AS15" s="50">
        <f t="shared" si="17"/>
        <v>219676</v>
      </c>
      <c r="AT15" s="50">
        <f t="shared" si="3"/>
        <v>6069.860000000001</v>
      </c>
      <c r="AU15" s="50">
        <f t="shared" si="3"/>
        <v>225745.86</v>
      </c>
      <c r="AV15" s="27"/>
      <c r="AW15" s="27"/>
      <c r="AX15" s="27">
        <f t="shared" si="18"/>
        <v>0</v>
      </c>
      <c r="AY15" s="27">
        <f aca="true" t="shared" si="21" ref="AY15:AY47">AV15</f>
        <v>0</v>
      </c>
      <c r="AZ15" s="27" t="e">
        <f>#REF!+AW15</f>
        <v>#REF!</v>
      </c>
      <c r="BA15" s="27" t="e">
        <f>#REF!+AX15</f>
        <v>#REF!</v>
      </c>
      <c r="BB15" s="28">
        <f t="shared" si="19"/>
        <v>225745.86</v>
      </c>
      <c r="BC15" s="28" t="e">
        <f>AZ15+#REF!</f>
        <v>#REF!</v>
      </c>
      <c r="BD15" s="28" t="e">
        <f t="shared" si="20"/>
        <v>#REF!</v>
      </c>
    </row>
    <row r="16" spans="1:56" s="2" customFormat="1" ht="19.5" customHeight="1">
      <c r="A16" s="25" t="s">
        <v>6</v>
      </c>
      <c r="B16" s="26" t="s">
        <v>67</v>
      </c>
      <c r="C16" s="27"/>
      <c r="D16" s="27"/>
      <c r="E16" s="27">
        <f t="shared" si="4"/>
        <v>0</v>
      </c>
      <c r="F16" s="27"/>
      <c r="G16" s="27"/>
      <c r="H16" s="27">
        <f t="shared" si="5"/>
        <v>0</v>
      </c>
      <c r="I16" s="27"/>
      <c r="J16" s="27"/>
      <c r="K16" s="27">
        <f t="shared" si="6"/>
        <v>0</v>
      </c>
      <c r="L16" s="27"/>
      <c r="M16" s="27"/>
      <c r="N16" s="27">
        <f t="shared" si="7"/>
        <v>0</v>
      </c>
      <c r="O16" s="27"/>
      <c r="P16" s="27"/>
      <c r="Q16" s="27">
        <f t="shared" si="8"/>
        <v>0</v>
      </c>
      <c r="R16" s="27"/>
      <c r="S16" s="27"/>
      <c r="T16" s="27">
        <f t="shared" si="9"/>
        <v>0</v>
      </c>
      <c r="U16" s="27"/>
      <c r="V16" s="27"/>
      <c r="W16" s="27">
        <f t="shared" si="10"/>
        <v>0</v>
      </c>
      <c r="X16" s="27"/>
      <c r="Y16" s="27"/>
      <c r="Z16" s="27"/>
      <c r="AA16" s="27">
        <v>88596</v>
      </c>
      <c r="AB16" s="27">
        <f>5403.55</f>
        <v>5403.55</v>
      </c>
      <c r="AC16" s="27">
        <f t="shared" si="11"/>
        <v>93999.55</v>
      </c>
      <c r="AD16" s="27"/>
      <c r="AE16" s="27"/>
      <c r="AF16" s="27"/>
      <c r="AG16" s="27"/>
      <c r="AH16" s="27"/>
      <c r="AI16" s="27">
        <f t="shared" si="12"/>
        <v>0</v>
      </c>
      <c r="AJ16" s="27">
        <f t="shared" si="13"/>
        <v>88596</v>
      </c>
      <c r="AK16" s="27">
        <f t="shared" si="14"/>
        <v>5403.55</v>
      </c>
      <c r="AL16" s="27">
        <f t="shared" si="15"/>
        <v>93999.55</v>
      </c>
      <c r="AM16" s="27">
        <v>20600</v>
      </c>
      <c r="AN16" s="27"/>
      <c r="AO16" s="27">
        <f t="shared" si="16"/>
        <v>20600</v>
      </c>
      <c r="AP16" s="49">
        <f t="shared" si="0"/>
        <v>20600</v>
      </c>
      <c r="AQ16" s="49">
        <f t="shared" si="1"/>
        <v>0</v>
      </c>
      <c r="AR16" s="49">
        <f t="shared" si="2"/>
        <v>20600</v>
      </c>
      <c r="AS16" s="50">
        <f t="shared" si="17"/>
        <v>109196</v>
      </c>
      <c r="AT16" s="50">
        <f t="shared" si="3"/>
        <v>5403.55</v>
      </c>
      <c r="AU16" s="50">
        <f t="shared" si="3"/>
        <v>114599.55</v>
      </c>
      <c r="AV16" s="27"/>
      <c r="AW16" s="27"/>
      <c r="AX16" s="27">
        <f>AV16+AW16</f>
        <v>0</v>
      </c>
      <c r="AY16" s="27">
        <f t="shared" si="21"/>
        <v>0</v>
      </c>
      <c r="AZ16" s="27" t="e">
        <f>#REF!+AW16</f>
        <v>#REF!</v>
      </c>
      <c r="BA16" s="27" t="e">
        <f>#REF!+AX16</f>
        <v>#REF!</v>
      </c>
      <c r="BB16" s="28">
        <f t="shared" si="19"/>
        <v>114599.55</v>
      </c>
      <c r="BC16" s="28" t="e">
        <f>AZ16+#REF!</f>
        <v>#REF!</v>
      </c>
      <c r="BD16" s="28" t="e">
        <f t="shared" si="20"/>
        <v>#REF!</v>
      </c>
    </row>
    <row r="17" spans="1:56" s="2" customFormat="1" ht="19.5" customHeight="1">
      <c r="A17" s="25" t="s">
        <v>7</v>
      </c>
      <c r="B17" s="26" t="s">
        <v>68</v>
      </c>
      <c r="C17" s="27"/>
      <c r="D17" s="27"/>
      <c r="E17" s="27">
        <f t="shared" si="4"/>
        <v>0</v>
      </c>
      <c r="F17" s="27"/>
      <c r="G17" s="27"/>
      <c r="H17" s="27">
        <f t="shared" si="5"/>
        <v>0</v>
      </c>
      <c r="I17" s="27"/>
      <c r="J17" s="27"/>
      <c r="K17" s="27">
        <f t="shared" si="6"/>
        <v>0</v>
      </c>
      <c r="L17" s="27"/>
      <c r="M17" s="27"/>
      <c r="N17" s="27">
        <f t="shared" si="7"/>
        <v>0</v>
      </c>
      <c r="O17" s="27"/>
      <c r="P17" s="27"/>
      <c r="Q17" s="27">
        <f t="shared" si="8"/>
        <v>0</v>
      </c>
      <c r="R17" s="27"/>
      <c r="S17" s="27"/>
      <c r="T17" s="27">
        <f t="shared" si="9"/>
        <v>0</v>
      </c>
      <c r="U17" s="27"/>
      <c r="V17" s="27"/>
      <c r="W17" s="27">
        <f t="shared" si="10"/>
        <v>0</v>
      </c>
      <c r="X17" s="27"/>
      <c r="Y17" s="27"/>
      <c r="Z17" s="27"/>
      <c r="AA17" s="27">
        <v>43361</v>
      </c>
      <c r="AB17" s="27">
        <f>3000+657.84</f>
        <v>3657.84</v>
      </c>
      <c r="AC17" s="27">
        <f t="shared" si="11"/>
        <v>47018.84</v>
      </c>
      <c r="AD17" s="27"/>
      <c r="AE17" s="27"/>
      <c r="AF17" s="27"/>
      <c r="AG17" s="27"/>
      <c r="AH17" s="27"/>
      <c r="AI17" s="27">
        <f t="shared" si="12"/>
        <v>0</v>
      </c>
      <c r="AJ17" s="27">
        <f t="shared" si="13"/>
        <v>43361</v>
      </c>
      <c r="AK17" s="27">
        <f t="shared" si="14"/>
        <v>3657.84</v>
      </c>
      <c r="AL17" s="27">
        <f t="shared" si="15"/>
        <v>47018.84</v>
      </c>
      <c r="AM17" s="27">
        <v>5000</v>
      </c>
      <c r="AN17" s="27"/>
      <c r="AO17" s="27">
        <f t="shared" si="16"/>
        <v>5000</v>
      </c>
      <c r="AP17" s="49">
        <f t="shared" si="0"/>
        <v>5000</v>
      </c>
      <c r="AQ17" s="49">
        <f t="shared" si="1"/>
        <v>0</v>
      </c>
      <c r="AR17" s="49">
        <f t="shared" si="2"/>
        <v>5000</v>
      </c>
      <c r="AS17" s="50">
        <f t="shared" si="17"/>
        <v>48361</v>
      </c>
      <c r="AT17" s="50">
        <f t="shared" si="3"/>
        <v>3657.84</v>
      </c>
      <c r="AU17" s="50">
        <f t="shared" si="3"/>
        <v>52018.84</v>
      </c>
      <c r="AV17" s="27"/>
      <c r="AW17" s="27"/>
      <c r="AX17" s="27">
        <f t="shared" si="18"/>
        <v>0</v>
      </c>
      <c r="AY17" s="27">
        <f t="shared" si="21"/>
        <v>0</v>
      </c>
      <c r="AZ17" s="27" t="e">
        <f>#REF!+AW17</f>
        <v>#REF!</v>
      </c>
      <c r="BA17" s="27" t="e">
        <f>#REF!+AX17</f>
        <v>#REF!</v>
      </c>
      <c r="BB17" s="28">
        <f t="shared" si="19"/>
        <v>52018.84</v>
      </c>
      <c r="BC17" s="28" t="e">
        <f>AZ17+#REF!</f>
        <v>#REF!</v>
      </c>
      <c r="BD17" s="28" t="e">
        <f t="shared" si="20"/>
        <v>#REF!</v>
      </c>
    </row>
    <row r="18" spans="1:56" s="2" customFormat="1" ht="19.5" customHeight="1">
      <c r="A18" s="25" t="s">
        <v>8</v>
      </c>
      <c r="B18" s="26" t="s">
        <v>69</v>
      </c>
      <c r="C18" s="27"/>
      <c r="D18" s="27"/>
      <c r="E18" s="27">
        <f t="shared" si="4"/>
        <v>0</v>
      </c>
      <c r="F18" s="27"/>
      <c r="G18" s="27"/>
      <c r="H18" s="27">
        <f t="shared" si="5"/>
        <v>0</v>
      </c>
      <c r="I18" s="27"/>
      <c r="J18" s="27"/>
      <c r="K18" s="27">
        <f t="shared" si="6"/>
        <v>0</v>
      </c>
      <c r="L18" s="27"/>
      <c r="M18" s="27"/>
      <c r="N18" s="27">
        <f t="shared" si="7"/>
        <v>0</v>
      </c>
      <c r="O18" s="27"/>
      <c r="P18" s="27"/>
      <c r="Q18" s="27">
        <f t="shared" si="8"/>
        <v>0</v>
      </c>
      <c r="R18" s="27"/>
      <c r="S18" s="27"/>
      <c r="T18" s="27">
        <f t="shared" si="9"/>
        <v>0</v>
      </c>
      <c r="U18" s="27"/>
      <c r="V18" s="27"/>
      <c r="W18" s="27">
        <f t="shared" si="10"/>
        <v>0</v>
      </c>
      <c r="X18" s="27"/>
      <c r="Y18" s="27"/>
      <c r="Z18" s="27"/>
      <c r="AA18" s="27">
        <v>58317</v>
      </c>
      <c r="AB18" s="27">
        <f>2218.84+6000</f>
        <v>8218.84</v>
      </c>
      <c r="AC18" s="27">
        <f t="shared" si="11"/>
        <v>66535.84</v>
      </c>
      <c r="AD18" s="27"/>
      <c r="AE18" s="27"/>
      <c r="AF18" s="27"/>
      <c r="AG18" s="27"/>
      <c r="AH18" s="27"/>
      <c r="AI18" s="27">
        <f t="shared" si="12"/>
        <v>0</v>
      </c>
      <c r="AJ18" s="27">
        <f t="shared" si="13"/>
        <v>58317</v>
      </c>
      <c r="AK18" s="27">
        <f t="shared" si="14"/>
        <v>8218.84</v>
      </c>
      <c r="AL18" s="27">
        <f t="shared" si="15"/>
        <v>66535.84</v>
      </c>
      <c r="AM18" s="27">
        <v>10000</v>
      </c>
      <c r="AN18" s="27"/>
      <c r="AO18" s="27">
        <f t="shared" si="16"/>
        <v>10000</v>
      </c>
      <c r="AP18" s="49">
        <f t="shared" si="0"/>
        <v>10000</v>
      </c>
      <c r="AQ18" s="49">
        <f t="shared" si="1"/>
        <v>0</v>
      </c>
      <c r="AR18" s="49">
        <f t="shared" si="2"/>
        <v>10000</v>
      </c>
      <c r="AS18" s="50">
        <f t="shared" si="17"/>
        <v>68317</v>
      </c>
      <c r="AT18" s="50">
        <f t="shared" si="3"/>
        <v>8218.84</v>
      </c>
      <c r="AU18" s="50">
        <f t="shared" si="3"/>
        <v>76535.84</v>
      </c>
      <c r="AV18" s="27"/>
      <c r="AW18" s="27"/>
      <c r="AX18" s="27">
        <f t="shared" si="18"/>
        <v>0</v>
      </c>
      <c r="AY18" s="27">
        <f t="shared" si="21"/>
        <v>0</v>
      </c>
      <c r="AZ18" s="27" t="e">
        <f>#REF!+AW18</f>
        <v>#REF!</v>
      </c>
      <c r="BA18" s="27" t="e">
        <f>#REF!+AX18</f>
        <v>#REF!</v>
      </c>
      <c r="BB18" s="28">
        <f t="shared" si="19"/>
        <v>76535.84</v>
      </c>
      <c r="BC18" s="28" t="e">
        <f>AZ18+#REF!</f>
        <v>#REF!</v>
      </c>
      <c r="BD18" s="28" t="e">
        <f t="shared" si="20"/>
        <v>#REF!</v>
      </c>
    </row>
    <row r="19" spans="1:56" s="2" customFormat="1" ht="18" customHeight="1">
      <c r="A19" s="25" t="s">
        <v>9</v>
      </c>
      <c r="B19" s="26" t="s">
        <v>70</v>
      </c>
      <c r="C19" s="27"/>
      <c r="D19" s="27"/>
      <c r="E19" s="27">
        <f t="shared" si="4"/>
        <v>0</v>
      </c>
      <c r="F19" s="27"/>
      <c r="G19" s="27"/>
      <c r="H19" s="27">
        <f t="shared" si="5"/>
        <v>0</v>
      </c>
      <c r="I19" s="27"/>
      <c r="J19" s="27"/>
      <c r="K19" s="27">
        <f t="shared" si="6"/>
        <v>0</v>
      </c>
      <c r="L19" s="27"/>
      <c r="M19" s="27"/>
      <c r="N19" s="27">
        <f t="shared" si="7"/>
        <v>0</v>
      </c>
      <c r="O19" s="27"/>
      <c r="P19" s="27"/>
      <c r="Q19" s="27">
        <f t="shared" si="8"/>
        <v>0</v>
      </c>
      <c r="R19" s="27"/>
      <c r="S19" s="27"/>
      <c r="T19" s="27">
        <f t="shared" si="9"/>
        <v>0</v>
      </c>
      <c r="U19" s="27"/>
      <c r="V19" s="27"/>
      <c r="W19" s="27">
        <f t="shared" si="10"/>
        <v>0</v>
      </c>
      <c r="X19" s="27"/>
      <c r="Y19" s="27"/>
      <c r="Z19" s="27"/>
      <c r="AA19" s="27">
        <v>39978</v>
      </c>
      <c r="AB19" s="27">
        <v>1067.22</v>
      </c>
      <c r="AC19" s="27">
        <f t="shared" si="11"/>
        <v>41045.22</v>
      </c>
      <c r="AD19" s="27"/>
      <c r="AE19" s="27"/>
      <c r="AF19" s="27"/>
      <c r="AG19" s="27"/>
      <c r="AH19" s="27"/>
      <c r="AI19" s="27">
        <f t="shared" si="12"/>
        <v>0</v>
      </c>
      <c r="AJ19" s="27">
        <f t="shared" si="13"/>
        <v>39978</v>
      </c>
      <c r="AK19" s="27">
        <f t="shared" si="14"/>
        <v>1067.22</v>
      </c>
      <c r="AL19" s="27">
        <f t="shared" si="15"/>
        <v>41045.22</v>
      </c>
      <c r="AM19" s="27">
        <v>25000</v>
      </c>
      <c r="AN19" s="27"/>
      <c r="AO19" s="27">
        <f t="shared" si="16"/>
        <v>25000</v>
      </c>
      <c r="AP19" s="49">
        <f t="shared" si="0"/>
        <v>25000</v>
      </c>
      <c r="AQ19" s="49">
        <f t="shared" si="1"/>
        <v>0</v>
      </c>
      <c r="AR19" s="49">
        <f t="shared" si="2"/>
        <v>25000</v>
      </c>
      <c r="AS19" s="50">
        <f t="shared" si="17"/>
        <v>64978</v>
      </c>
      <c r="AT19" s="50">
        <f t="shared" si="3"/>
        <v>1067.22</v>
      </c>
      <c r="AU19" s="50">
        <f t="shared" si="3"/>
        <v>66045.22</v>
      </c>
      <c r="AV19" s="27"/>
      <c r="AW19" s="27"/>
      <c r="AX19" s="27">
        <f t="shared" si="18"/>
        <v>0</v>
      </c>
      <c r="AY19" s="27">
        <f t="shared" si="21"/>
        <v>0</v>
      </c>
      <c r="AZ19" s="27" t="e">
        <f>#REF!+AW19</f>
        <v>#REF!</v>
      </c>
      <c r="BA19" s="27" t="e">
        <f>#REF!+AX19</f>
        <v>#REF!</v>
      </c>
      <c r="BB19" s="28">
        <f t="shared" si="19"/>
        <v>66045.22</v>
      </c>
      <c r="BC19" s="28" t="e">
        <f>AZ19+#REF!</f>
        <v>#REF!</v>
      </c>
      <c r="BD19" s="28" t="e">
        <f t="shared" si="20"/>
        <v>#REF!</v>
      </c>
    </row>
    <row r="20" spans="1:56" s="2" customFormat="1" ht="19.5" customHeight="1">
      <c r="A20" s="25" t="s">
        <v>10</v>
      </c>
      <c r="B20" s="26" t="s">
        <v>71</v>
      </c>
      <c r="C20" s="27"/>
      <c r="D20" s="27"/>
      <c r="E20" s="27">
        <f t="shared" si="4"/>
        <v>0</v>
      </c>
      <c r="F20" s="27"/>
      <c r="G20" s="27"/>
      <c r="H20" s="27">
        <f t="shared" si="5"/>
        <v>0</v>
      </c>
      <c r="I20" s="27"/>
      <c r="J20" s="27"/>
      <c r="K20" s="27">
        <f t="shared" si="6"/>
        <v>0</v>
      </c>
      <c r="L20" s="27"/>
      <c r="M20" s="27"/>
      <c r="N20" s="27">
        <f t="shared" si="7"/>
        <v>0</v>
      </c>
      <c r="O20" s="27"/>
      <c r="P20" s="27"/>
      <c r="Q20" s="27">
        <f t="shared" si="8"/>
        <v>0</v>
      </c>
      <c r="R20" s="27"/>
      <c r="S20" s="27"/>
      <c r="T20" s="27">
        <f t="shared" si="9"/>
        <v>0</v>
      </c>
      <c r="U20" s="27"/>
      <c r="V20" s="27"/>
      <c r="W20" s="27">
        <f t="shared" si="10"/>
        <v>0</v>
      </c>
      <c r="X20" s="27"/>
      <c r="Y20" s="27"/>
      <c r="Z20" s="27"/>
      <c r="AA20" s="27">
        <v>124621</v>
      </c>
      <c r="AB20" s="27">
        <v>3028.89</v>
      </c>
      <c r="AC20" s="27">
        <f t="shared" si="11"/>
        <v>127649.89</v>
      </c>
      <c r="AD20" s="27"/>
      <c r="AE20" s="27"/>
      <c r="AF20" s="27"/>
      <c r="AG20" s="27"/>
      <c r="AH20" s="27"/>
      <c r="AI20" s="27">
        <f t="shared" si="12"/>
        <v>0</v>
      </c>
      <c r="AJ20" s="27">
        <f t="shared" si="13"/>
        <v>124621</v>
      </c>
      <c r="AK20" s="27">
        <f t="shared" si="14"/>
        <v>3028.89</v>
      </c>
      <c r="AL20" s="27">
        <f t="shared" si="15"/>
        <v>127649.89</v>
      </c>
      <c r="AM20" s="27">
        <v>42500</v>
      </c>
      <c r="AN20" s="27"/>
      <c r="AO20" s="27">
        <f t="shared" si="16"/>
        <v>42500</v>
      </c>
      <c r="AP20" s="49">
        <f t="shared" si="0"/>
        <v>42500</v>
      </c>
      <c r="AQ20" s="49">
        <f t="shared" si="1"/>
        <v>0</v>
      </c>
      <c r="AR20" s="49">
        <f t="shared" si="2"/>
        <v>42500</v>
      </c>
      <c r="AS20" s="50">
        <f t="shared" si="17"/>
        <v>167121</v>
      </c>
      <c r="AT20" s="50">
        <f t="shared" si="3"/>
        <v>3028.89</v>
      </c>
      <c r="AU20" s="50">
        <f t="shared" si="3"/>
        <v>170149.89</v>
      </c>
      <c r="AV20" s="27"/>
      <c r="AW20" s="27"/>
      <c r="AX20" s="27">
        <f t="shared" si="18"/>
        <v>0</v>
      </c>
      <c r="AY20" s="27">
        <f t="shared" si="21"/>
        <v>0</v>
      </c>
      <c r="AZ20" s="27" t="e">
        <f>#REF!+AW20</f>
        <v>#REF!</v>
      </c>
      <c r="BA20" s="27" t="e">
        <f>#REF!+AX20</f>
        <v>#REF!</v>
      </c>
      <c r="BB20" s="28">
        <f t="shared" si="19"/>
        <v>170149.89</v>
      </c>
      <c r="BC20" s="28" t="e">
        <f>AZ20+#REF!</f>
        <v>#REF!</v>
      </c>
      <c r="BD20" s="28" t="e">
        <f t="shared" si="20"/>
        <v>#REF!</v>
      </c>
    </row>
    <row r="21" spans="1:56" s="2" customFormat="1" ht="18" customHeight="1">
      <c r="A21" s="25" t="s">
        <v>11</v>
      </c>
      <c r="B21" s="26" t="s">
        <v>72</v>
      </c>
      <c r="C21" s="27"/>
      <c r="D21" s="27"/>
      <c r="E21" s="27">
        <f t="shared" si="4"/>
        <v>0</v>
      </c>
      <c r="F21" s="27"/>
      <c r="G21" s="27"/>
      <c r="H21" s="27">
        <f t="shared" si="5"/>
        <v>0</v>
      </c>
      <c r="I21" s="27"/>
      <c r="J21" s="27"/>
      <c r="K21" s="27">
        <f t="shared" si="6"/>
        <v>0</v>
      </c>
      <c r="L21" s="27"/>
      <c r="M21" s="27"/>
      <c r="N21" s="27">
        <f t="shared" si="7"/>
        <v>0</v>
      </c>
      <c r="O21" s="27"/>
      <c r="P21" s="27"/>
      <c r="Q21" s="27">
        <f t="shared" si="8"/>
        <v>0</v>
      </c>
      <c r="R21" s="27"/>
      <c r="S21" s="27"/>
      <c r="T21" s="27">
        <f t="shared" si="9"/>
        <v>0</v>
      </c>
      <c r="U21" s="27"/>
      <c r="V21" s="27"/>
      <c r="W21" s="27">
        <f t="shared" si="10"/>
        <v>0</v>
      </c>
      <c r="X21" s="27"/>
      <c r="Y21" s="27"/>
      <c r="Z21" s="27"/>
      <c r="AA21" s="27">
        <v>55500</v>
      </c>
      <c r="AB21" s="27">
        <v>2914.38</v>
      </c>
      <c r="AC21" s="27">
        <f t="shared" si="11"/>
        <v>58414.38</v>
      </c>
      <c r="AD21" s="27"/>
      <c r="AE21" s="27"/>
      <c r="AF21" s="27"/>
      <c r="AG21" s="27"/>
      <c r="AH21" s="27"/>
      <c r="AI21" s="27">
        <f t="shared" si="12"/>
        <v>0</v>
      </c>
      <c r="AJ21" s="27">
        <f t="shared" si="13"/>
        <v>55500</v>
      </c>
      <c r="AK21" s="27">
        <f t="shared" si="14"/>
        <v>2914.38</v>
      </c>
      <c r="AL21" s="27">
        <f t="shared" si="15"/>
        <v>58414.38</v>
      </c>
      <c r="AM21" s="27">
        <v>9480</v>
      </c>
      <c r="AN21" s="27"/>
      <c r="AO21" s="27">
        <f t="shared" si="16"/>
        <v>9480</v>
      </c>
      <c r="AP21" s="49">
        <f t="shared" si="0"/>
        <v>9480</v>
      </c>
      <c r="AQ21" s="49">
        <f t="shared" si="1"/>
        <v>0</v>
      </c>
      <c r="AR21" s="49">
        <f t="shared" si="2"/>
        <v>9480</v>
      </c>
      <c r="AS21" s="50">
        <f t="shared" si="17"/>
        <v>64980</v>
      </c>
      <c r="AT21" s="50">
        <f t="shared" si="3"/>
        <v>2914.38</v>
      </c>
      <c r="AU21" s="50">
        <f t="shared" si="3"/>
        <v>67894.38</v>
      </c>
      <c r="AV21" s="27"/>
      <c r="AW21" s="27"/>
      <c r="AX21" s="27">
        <f t="shared" si="18"/>
        <v>0</v>
      </c>
      <c r="AY21" s="27">
        <f t="shared" si="21"/>
        <v>0</v>
      </c>
      <c r="AZ21" s="27" t="e">
        <f>#REF!+AW21</f>
        <v>#REF!</v>
      </c>
      <c r="BA21" s="27" t="e">
        <f>#REF!+AX21</f>
        <v>#REF!</v>
      </c>
      <c r="BB21" s="28">
        <f t="shared" si="19"/>
        <v>67894.38</v>
      </c>
      <c r="BC21" s="28" t="e">
        <f>AZ21+#REF!</f>
        <v>#REF!</v>
      </c>
      <c r="BD21" s="28" t="e">
        <f t="shared" si="20"/>
        <v>#REF!</v>
      </c>
    </row>
    <row r="22" spans="1:56" s="2" customFormat="1" ht="19.5" customHeight="1">
      <c r="A22" s="25" t="s">
        <v>12</v>
      </c>
      <c r="B22" s="26" t="s">
        <v>73</v>
      </c>
      <c r="C22" s="27"/>
      <c r="D22" s="27"/>
      <c r="E22" s="27">
        <f t="shared" si="4"/>
        <v>0</v>
      </c>
      <c r="F22" s="27"/>
      <c r="G22" s="27"/>
      <c r="H22" s="27">
        <f t="shared" si="5"/>
        <v>0</v>
      </c>
      <c r="I22" s="27"/>
      <c r="J22" s="27"/>
      <c r="K22" s="27">
        <f t="shared" si="6"/>
        <v>0</v>
      </c>
      <c r="L22" s="27"/>
      <c r="M22" s="27"/>
      <c r="N22" s="27">
        <f t="shared" si="7"/>
        <v>0</v>
      </c>
      <c r="O22" s="27"/>
      <c r="P22" s="27"/>
      <c r="Q22" s="27">
        <f t="shared" si="8"/>
        <v>0</v>
      </c>
      <c r="R22" s="27"/>
      <c r="S22" s="27"/>
      <c r="T22" s="27">
        <f t="shared" si="9"/>
        <v>0</v>
      </c>
      <c r="U22" s="27"/>
      <c r="V22" s="27"/>
      <c r="W22" s="27">
        <f t="shared" si="10"/>
        <v>0</v>
      </c>
      <c r="X22" s="27"/>
      <c r="Y22" s="27"/>
      <c r="Z22" s="27"/>
      <c r="AA22" s="27">
        <v>40862</v>
      </c>
      <c r="AB22" s="27">
        <v>2021.55</v>
      </c>
      <c r="AC22" s="27">
        <f t="shared" si="11"/>
        <v>42883.55</v>
      </c>
      <c r="AD22" s="27"/>
      <c r="AE22" s="27"/>
      <c r="AF22" s="27"/>
      <c r="AG22" s="27"/>
      <c r="AH22" s="27"/>
      <c r="AI22" s="27">
        <f t="shared" si="12"/>
        <v>0</v>
      </c>
      <c r="AJ22" s="27">
        <f t="shared" si="13"/>
        <v>40862</v>
      </c>
      <c r="AK22" s="27">
        <f t="shared" si="14"/>
        <v>2021.55</v>
      </c>
      <c r="AL22" s="27">
        <f t="shared" si="15"/>
        <v>42883.55</v>
      </c>
      <c r="AM22" s="27">
        <v>3000</v>
      </c>
      <c r="AN22" s="27"/>
      <c r="AO22" s="27">
        <f t="shared" si="16"/>
        <v>3000</v>
      </c>
      <c r="AP22" s="49">
        <f t="shared" si="0"/>
        <v>3000</v>
      </c>
      <c r="AQ22" s="49">
        <f t="shared" si="1"/>
        <v>0</v>
      </c>
      <c r="AR22" s="49">
        <f t="shared" si="2"/>
        <v>3000</v>
      </c>
      <c r="AS22" s="50">
        <f t="shared" si="17"/>
        <v>43862</v>
      </c>
      <c r="AT22" s="50">
        <f t="shared" si="3"/>
        <v>2021.55</v>
      </c>
      <c r="AU22" s="50">
        <f t="shared" si="3"/>
        <v>45883.55</v>
      </c>
      <c r="AV22" s="27"/>
      <c r="AW22" s="27"/>
      <c r="AX22" s="27">
        <f t="shared" si="18"/>
        <v>0</v>
      </c>
      <c r="AY22" s="27">
        <f t="shared" si="21"/>
        <v>0</v>
      </c>
      <c r="AZ22" s="27" t="e">
        <f>#REF!+AW22</f>
        <v>#REF!</v>
      </c>
      <c r="BA22" s="27" t="e">
        <f>#REF!+AX22</f>
        <v>#REF!</v>
      </c>
      <c r="BB22" s="28">
        <f t="shared" si="19"/>
        <v>45883.55</v>
      </c>
      <c r="BC22" s="28" t="e">
        <f>AZ22+#REF!</f>
        <v>#REF!</v>
      </c>
      <c r="BD22" s="28" t="e">
        <f t="shared" si="20"/>
        <v>#REF!</v>
      </c>
    </row>
    <row r="23" spans="1:56" s="2" customFormat="1" ht="19.5" customHeight="1">
      <c r="A23" s="25" t="s">
        <v>13</v>
      </c>
      <c r="B23" s="26" t="s">
        <v>74</v>
      </c>
      <c r="C23" s="27"/>
      <c r="D23" s="27"/>
      <c r="E23" s="27">
        <f t="shared" si="4"/>
        <v>0</v>
      </c>
      <c r="F23" s="27"/>
      <c r="G23" s="27"/>
      <c r="H23" s="27">
        <f t="shared" si="5"/>
        <v>0</v>
      </c>
      <c r="I23" s="27"/>
      <c r="J23" s="27"/>
      <c r="K23" s="27">
        <f t="shared" si="6"/>
        <v>0</v>
      </c>
      <c r="L23" s="27"/>
      <c r="M23" s="27"/>
      <c r="N23" s="27">
        <f t="shared" si="7"/>
        <v>0</v>
      </c>
      <c r="O23" s="27"/>
      <c r="P23" s="27"/>
      <c r="Q23" s="27">
        <f t="shared" si="8"/>
        <v>0</v>
      </c>
      <c r="R23" s="27"/>
      <c r="S23" s="27"/>
      <c r="T23" s="27">
        <f t="shared" si="9"/>
        <v>0</v>
      </c>
      <c r="U23" s="27"/>
      <c r="V23" s="27"/>
      <c r="W23" s="27">
        <f t="shared" si="10"/>
        <v>0</v>
      </c>
      <c r="X23" s="27"/>
      <c r="Y23" s="27"/>
      <c r="Z23" s="27"/>
      <c r="AA23" s="27">
        <v>27544</v>
      </c>
      <c r="AB23" s="27">
        <f>30000+1113.17</f>
        <v>31113.17</v>
      </c>
      <c r="AC23" s="27">
        <f t="shared" si="11"/>
        <v>58657.17</v>
      </c>
      <c r="AD23" s="27"/>
      <c r="AE23" s="27"/>
      <c r="AF23" s="27"/>
      <c r="AG23" s="27"/>
      <c r="AH23" s="27"/>
      <c r="AI23" s="27">
        <f t="shared" si="12"/>
        <v>0</v>
      </c>
      <c r="AJ23" s="27">
        <f t="shared" si="13"/>
        <v>27544</v>
      </c>
      <c r="AK23" s="27">
        <f t="shared" si="14"/>
        <v>31113.17</v>
      </c>
      <c r="AL23" s="27">
        <f t="shared" si="15"/>
        <v>58657.17</v>
      </c>
      <c r="AM23" s="27">
        <v>5000</v>
      </c>
      <c r="AN23" s="27"/>
      <c r="AO23" s="27">
        <f t="shared" si="16"/>
        <v>5000</v>
      </c>
      <c r="AP23" s="49">
        <f t="shared" si="0"/>
        <v>5000</v>
      </c>
      <c r="AQ23" s="49">
        <f t="shared" si="1"/>
        <v>0</v>
      </c>
      <c r="AR23" s="49">
        <f t="shared" si="2"/>
        <v>5000</v>
      </c>
      <c r="AS23" s="50">
        <f t="shared" si="17"/>
        <v>32544</v>
      </c>
      <c r="AT23" s="50">
        <f t="shared" si="3"/>
        <v>31113.17</v>
      </c>
      <c r="AU23" s="50">
        <f t="shared" si="3"/>
        <v>63657.17</v>
      </c>
      <c r="AV23" s="27"/>
      <c r="AW23" s="27"/>
      <c r="AX23" s="27">
        <f t="shared" si="18"/>
        <v>0</v>
      </c>
      <c r="AY23" s="27">
        <f t="shared" si="21"/>
        <v>0</v>
      </c>
      <c r="AZ23" s="27" t="e">
        <f>#REF!+AW23</f>
        <v>#REF!</v>
      </c>
      <c r="BA23" s="27" t="e">
        <f>#REF!+AX23</f>
        <v>#REF!</v>
      </c>
      <c r="BB23" s="28">
        <f t="shared" si="19"/>
        <v>63657.17</v>
      </c>
      <c r="BC23" s="28" t="e">
        <f>AZ23+#REF!</f>
        <v>#REF!</v>
      </c>
      <c r="BD23" s="28" t="e">
        <f t="shared" si="20"/>
        <v>#REF!</v>
      </c>
    </row>
    <row r="24" spans="1:56" s="2" customFormat="1" ht="19.5" customHeight="1">
      <c r="A24" s="25" t="s">
        <v>14</v>
      </c>
      <c r="B24" s="26" t="s">
        <v>75</v>
      </c>
      <c r="C24" s="27"/>
      <c r="D24" s="27"/>
      <c r="E24" s="27">
        <f t="shared" si="4"/>
        <v>0</v>
      </c>
      <c r="F24" s="27"/>
      <c r="G24" s="27"/>
      <c r="H24" s="27">
        <f t="shared" si="5"/>
        <v>0</v>
      </c>
      <c r="I24" s="27"/>
      <c r="J24" s="27"/>
      <c r="K24" s="27">
        <f t="shared" si="6"/>
        <v>0</v>
      </c>
      <c r="L24" s="27"/>
      <c r="M24" s="27"/>
      <c r="N24" s="27">
        <f t="shared" si="7"/>
        <v>0</v>
      </c>
      <c r="O24" s="27"/>
      <c r="P24" s="27"/>
      <c r="Q24" s="27">
        <f t="shared" si="8"/>
        <v>0</v>
      </c>
      <c r="R24" s="27"/>
      <c r="S24" s="27"/>
      <c r="T24" s="27">
        <f t="shared" si="9"/>
        <v>0</v>
      </c>
      <c r="U24" s="27"/>
      <c r="V24" s="27"/>
      <c r="W24" s="27">
        <f t="shared" si="10"/>
        <v>0</v>
      </c>
      <c r="X24" s="27"/>
      <c r="Y24" s="27"/>
      <c r="Z24" s="27"/>
      <c r="AA24" s="27">
        <v>131864</v>
      </c>
      <c r="AB24" s="27">
        <f>25000+4453.69+300000</f>
        <v>329453.69</v>
      </c>
      <c r="AC24" s="27">
        <f t="shared" si="11"/>
        <v>461317.69</v>
      </c>
      <c r="AD24" s="27"/>
      <c r="AE24" s="27"/>
      <c r="AF24" s="27"/>
      <c r="AG24" s="27"/>
      <c r="AH24" s="27"/>
      <c r="AI24" s="27">
        <f t="shared" si="12"/>
        <v>0</v>
      </c>
      <c r="AJ24" s="27">
        <f t="shared" si="13"/>
        <v>131864</v>
      </c>
      <c r="AK24" s="27">
        <f t="shared" si="14"/>
        <v>329453.69</v>
      </c>
      <c r="AL24" s="27">
        <f t="shared" si="15"/>
        <v>461317.69</v>
      </c>
      <c r="AM24" s="27">
        <v>205000</v>
      </c>
      <c r="AN24" s="27"/>
      <c r="AO24" s="27">
        <f t="shared" si="16"/>
        <v>205000</v>
      </c>
      <c r="AP24" s="49">
        <f t="shared" si="0"/>
        <v>205000</v>
      </c>
      <c r="AQ24" s="49">
        <f t="shared" si="1"/>
        <v>0</v>
      </c>
      <c r="AR24" s="49">
        <f t="shared" si="2"/>
        <v>205000</v>
      </c>
      <c r="AS24" s="50">
        <f t="shared" si="17"/>
        <v>336864</v>
      </c>
      <c r="AT24" s="50">
        <f t="shared" si="3"/>
        <v>329453.69</v>
      </c>
      <c r="AU24" s="50">
        <f t="shared" si="3"/>
        <v>666317.69</v>
      </c>
      <c r="AV24" s="27"/>
      <c r="AW24" s="27"/>
      <c r="AX24" s="27">
        <f t="shared" si="18"/>
        <v>0</v>
      </c>
      <c r="AY24" s="27">
        <f t="shared" si="21"/>
        <v>0</v>
      </c>
      <c r="AZ24" s="27" t="e">
        <f>#REF!+AW24</f>
        <v>#REF!</v>
      </c>
      <c r="BA24" s="27" t="e">
        <f>#REF!+AX24</f>
        <v>#REF!</v>
      </c>
      <c r="BB24" s="28">
        <f t="shared" si="19"/>
        <v>666317.69</v>
      </c>
      <c r="BC24" s="28" t="e">
        <f>AZ24+#REF!</f>
        <v>#REF!</v>
      </c>
      <c r="BD24" s="28" t="e">
        <f t="shared" si="20"/>
        <v>#REF!</v>
      </c>
    </row>
    <row r="25" spans="1:56" s="2" customFormat="1" ht="19.5" customHeight="1">
      <c r="A25" s="25" t="s">
        <v>15</v>
      </c>
      <c r="B25" s="26" t="s">
        <v>76</v>
      </c>
      <c r="C25" s="27"/>
      <c r="D25" s="27"/>
      <c r="E25" s="27">
        <f t="shared" si="4"/>
        <v>0</v>
      </c>
      <c r="F25" s="27"/>
      <c r="G25" s="27"/>
      <c r="H25" s="27">
        <f t="shared" si="5"/>
        <v>0</v>
      </c>
      <c r="I25" s="27"/>
      <c r="J25" s="27"/>
      <c r="K25" s="27">
        <f t="shared" si="6"/>
        <v>0</v>
      </c>
      <c r="L25" s="27"/>
      <c r="M25" s="27"/>
      <c r="N25" s="27">
        <f t="shared" si="7"/>
        <v>0</v>
      </c>
      <c r="O25" s="27"/>
      <c r="P25" s="27"/>
      <c r="Q25" s="27">
        <f t="shared" si="8"/>
        <v>0</v>
      </c>
      <c r="R25" s="27"/>
      <c r="S25" s="27"/>
      <c r="T25" s="27">
        <f t="shared" si="9"/>
        <v>0</v>
      </c>
      <c r="U25" s="27"/>
      <c r="V25" s="27"/>
      <c r="W25" s="27">
        <f t="shared" si="10"/>
        <v>0</v>
      </c>
      <c r="X25" s="27"/>
      <c r="Y25" s="27"/>
      <c r="Z25" s="27"/>
      <c r="AA25" s="27">
        <v>179920</v>
      </c>
      <c r="AB25" s="27">
        <v>857.56</v>
      </c>
      <c r="AC25" s="27">
        <f t="shared" si="11"/>
        <v>180777.56</v>
      </c>
      <c r="AD25" s="27"/>
      <c r="AE25" s="27"/>
      <c r="AF25" s="27"/>
      <c r="AG25" s="27"/>
      <c r="AH25" s="27"/>
      <c r="AI25" s="27">
        <f t="shared" si="12"/>
        <v>0</v>
      </c>
      <c r="AJ25" s="27">
        <f t="shared" si="13"/>
        <v>179920</v>
      </c>
      <c r="AK25" s="27">
        <f t="shared" si="14"/>
        <v>857.56</v>
      </c>
      <c r="AL25" s="27">
        <f t="shared" si="15"/>
        <v>180777.56</v>
      </c>
      <c r="AM25" s="27">
        <v>176000</v>
      </c>
      <c r="AN25" s="27"/>
      <c r="AO25" s="27">
        <f t="shared" si="16"/>
        <v>176000</v>
      </c>
      <c r="AP25" s="49">
        <f t="shared" si="0"/>
        <v>176000</v>
      </c>
      <c r="AQ25" s="49">
        <f t="shared" si="1"/>
        <v>0</v>
      </c>
      <c r="AR25" s="49">
        <f t="shared" si="2"/>
        <v>176000</v>
      </c>
      <c r="AS25" s="50">
        <f t="shared" si="17"/>
        <v>355920</v>
      </c>
      <c r="AT25" s="50">
        <f t="shared" si="3"/>
        <v>857.56</v>
      </c>
      <c r="AU25" s="50">
        <f t="shared" si="3"/>
        <v>356777.56</v>
      </c>
      <c r="AV25" s="27"/>
      <c r="AW25" s="27"/>
      <c r="AX25" s="27">
        <f t="shared" si="18"/>
        <v>0</v>
      </c>
      <c r="AY25" s="27">
        <f t="shared" si="21"/>
        <v>0</v>
      </c>
      <c r="AZ25" s="27" t="e">
        <f>#REF!+AW25</f>
        <v>#REF!</v>
      </c>
      <c r="BA25" s="27" t="e">
        <f>#REF!+AX25</f>
        <v>#REF!</v>
      </c>
      <c r="BB25" s="28">
        <f t="shared" si="19"/>
        <v>356777.56</v>
      </c>
      <c r="BC25" s="28" t="e">
        <f>AZ25+#REF!</f>
        <v>#REF!</v>
      </c>
      <c r="BD25" s="28" t="e">
        <f t="shared" si="20"/>
        <v>#REF!</v>
      </c>
    </row>
    <row r="26" spans="1:56" s="2" customFormat="1" ht="19.5" customHeight="1">
      <c r="A26" s="25" t="s">
        <v>16</v>
      </c>
      <c r="B26" s="26" t="s">
        <v>77</v>
      </c>
      <c r="C26" s="27"/>
      <c r="D26" s="27"/>
      <c r="E26" s="27">
        <f t="shared" si="4"/>
        <v>0</v>
      </c>
      <c r="F26" s="27"/>
      <c r="G26" s="27"/>
      <c r="H26" s="27">
        <f t="shared" si="5"/>
        <v>0</v>
      </c>
      <c r="I26" s="27"/>
      <c r="J26" s="27"/>
      <c r="K26" s="27">
        <f t="shared" si="6"/>
        <v>0</v>
      </c>
      <c r="L26" s="27"/>
      <c r="M26" s="27"/>
      <c r="N26" s="27">
        <f t="shared" si="7"/>
        <v>0</v>
      </c>
      <c r="O26" s="27"/>
      <c r="P26" s="27"/>
      <c r="Q26" s="27">
        <f t="shared" si="8"/>
        <v>0</v>
      </c>
      <c r="R26" s="27"/>
      <c r="S26" s="27"/>
      <c r="T26" s="27">
        <f t="shared" si="9"/>
        <v>0</v>
      </c>
      <c r="U26" s="27"/>
      <c r="V26" s="27"/>
      <c r="W26" s="27">
        <f t="shared" si="10"/>
        <v>0</v>
      </c>
      <c r="X26" s="27"/>
      <c r="Y26" s="27"/>
      <c r="Z26" s="27"/>
      <c r="AA26" s="27">
        <v>17650</v>
      </c>
      <c r="AB26" s="27">
        <f>2288.78+3750</f>
        <v>6038.780000000001</v>
      </c>
      <c r="AC26" s="27">
        <f t="shared" si="11"/>
        <v>23688.78</v>
      </c>
      <c r="AD26" s="27"/>
      <c r="AE26" s="27"/>
      <c r="AF26" s="27"/>
      <c r="AG26" s="27"/>
      <c r="AH26" s="27"/>
      <c r="AI26" s="27">
        <f t="shared" si="12"/>
        <v>0</v>
      </c>
      <c r="AJ26" s="27">
        <f t="shared" si="13"/>
        <v>17650</v>
      </c>
      <c r="AK26" s="27">
        <f t="shared" si="14"/>
        <v>6038.780000000001</v>
      </c>
      <c r="AL26" s="27">
        <f t="shared" si="15"/>
        <v>23688.78</v>
      </c>
      <c r="AM26" s="27">
        <v>5000</v>
      </c>
      <c r="AN26" s="27"/>
      <c r="AO26" s="27">
        <f t="shared" si="16"/>
        <v>5000</v>
      </c>
      <c r="AP26" s="49">
        <f t="shared" si="0"/>
        <v>5000</v>
      </c>
      <c r="AQ26" s="49">
        <f t="shared" si="1"/>
        <v>0</v>
      </c>
      <c r="AR26" s="49">
        <f t="shared" si="2"/>
        <v>5000</v>
      </c>
      <c r="AS26" s="50">
        <f t="shared" si="17"/>
        <v>22650</v>
      </c>
      <c r="AT26" s="50">
        <f t="shared" si="3"/>
        <v>6038.780000000001</v>
      </c>
      <c r="AU26" s="50">
        <f t="shared" si="3"/>
        <v>28688.78</v>
      </c>
      <c r="AV26" s="27"/>
      <c r="AW26" s="27"/>
      <c r="AX26" s="27">
        <f t="shared" si="18"/>
        <v>0</v>
      </c>
      <c r="AY26" s="27">
        <f t="shared" si="21"/>
        <v>0</v>
      </c>
      <c r="AZ26" s="27" t="e">
        <f>#REF!+AW26</f>
        <v>#REF!</v>
      </c>
      <c r="BA26" s="27" t="e">
        <f>#REF!+AX26</f>
        <v>#REF!</v>
      </c>
      <c r="BB26" s="28">
        <f t="shared" si="19"/>
        <v>28688.78</v>
      </c>
      <c r="BC26" s="28" t="e">
        <f>AZ26+#REF!</f>
        <v>#REF!</v>
      </c>
      <c r="BD26" s="28" t="e">
        <f t="shared" si="20"/>
        <v>#REF!</v>
      </c>
    </row>
    <row r="27" spans="1:56" s="2" customFormat="1" ht="19.5" customHeight="1">
      <c r="A27" s="25" t="s">
        <v>17</v>
      </c>
      <c r="B27" s="26" t="s">
        <v>78</v>
      </c>
      <c r="C27" s="27"/>
      <c r="D27" s="27"/>
      <c r="E27" s="27">
        <f t="shared" si="4"/>
        <v>0</v>
      </c>
      <c r="F27" s="27"/>
      <c r="G27" s="27"/>
      <c r="H27" s="27">
        <f t="shared" si="5"/>
        <v>0</v>
      </c>
      <c r="I27" s="27"/>
      <c r="J27" s="27"/>
      <c r="K27" s="27">
        <f t="shared" si="6"/>
        <v>0</v>
      </c>
      <c r="L27" s="27"/>
      <c r="M27" s="27"/>
      <c r="N27" s="27">
        <f t="shared" si="7"/>
        <v>0</v>
      </c>
      <c r="O27" s="27"/>
      <c r="P27" s="27"/>
      <c r="Q27" s="27">
        <f t="shared" si="8"/>
        <v>0</v>
      </c>
      <c r="R27" s="27"/>
      <c r="S27" s="27"/>
      <c r="T27" s="27">
        <f t="shared" si="9"/>
        <v>0</v>
      </c>
      <c r="U27" s="27"/>
      <c r="V27" s="27"/>
      <c r="W27" s="27">
        <f t="shared" si="10"/>
        <v>0</v>
      </c>
      <c r="X27" s="27"/>
      <c r="Y27" s="27"/>
      <c r="Z27" s="27"/>
      <c r="AA27" s="27">
        <v>19000</v>
      </c>
      <c r="AB27" s="27">
        <f>5600+1164.6</f>
        <v>6764.6</v>
      </c>
      <c r="AC27" s="27">
        <f t="shared" si="11"/>
        <v>25764.6</v>
      </c>
      <c r="AD27" s="27"/>
      <c r="AE27" s="27"/>
      <c r="AF27" s="27"/>
      <c r="AG27" s="27"/>
      <c r="AH27" s="27"/>
      <c r="AI27" s="27">
        <f t="shared" si="12"/>
        <v>0</v>
      </c>
      <c r="AJ27" s="27">
        <f t="shared" si="13"/>
        <v>19000</v>
      </c>
      <c r="AK27" s="27">
        <f t="shared" si="14"/>
        <v>6764.6</v>
      </c>
      <c r="AL27" s="27">
        <f t="shared" si="15"/>
        <v>25764.6</v>
      </c>
      <c r="AM27" s="27">
        <v>10000</v>
      </c>
      <c r="AN27" s="27"/>
      <c r="AO27" s="27">
        <f t="shared" si="16"/>
        <v>10000</v>
      </c>
      <c r="AP27" s="49">
        <f t="shared" si="0"/>
        <v>10000</v>
      </c>
      <c r="AQ27" s="49">
        <f t="shared" si="1"/>
        <v>0</v>
      </c>
      <c r="AR27" s="49">
        <f t="shared" si="2"/>
        <v>10000</v>
      </c>
      <c r="AS27" s="50">
        <f t="shared" si="17"/>
        <v>29000</v>
      </c>
      <c r="AT27" s="50">
        <f t="shared" si="3"/>
        <v>6764.6</v>
      </c>
      <c r="AU27" s="50">
        <f t="shared" si="3"/>
        <v>35764.6</v>
      </c>
      <c r="AV27" s="27"/>
      <c r="AW27" s="27"/>
      <c r="AX27" s="27">
        <f t="shared" si="18"/>
        <v>0</v>
      </c>
      <c r="AY27" s="27">
        <f t="shared" si="21"/>
        <v>0</v>
      </c>
      <c r="AZ27" s="27" t="e">
        <f>#REF!+AW27</f>
        <v>#REF!</v>
      </c>
      <c r="BA27" s="27" t="e">
        <f>#REF!+AX27</f>
        <v>#REF!</v>
      </c>
      <c r="BB27" s="28">
        <f t="shared" si="19"/>
        <v>35764.6</v>
      </c>
      <c r="BC27" s="28" t="e">
        <f>AZ27+#REF!</f>
        <v>#REF!</v>
      </c>
      <c r="BD27" s="28" t="e">
        <f t="shared" si="20"/>
        <v>#REF!</v>
      </c>
    </row>
    <row r="28" spans="1:56" s="2" customFormat="1" ht="19.5" customHeight="1">
      <c r="A28" s="25" t="s">
        <v>18</v>
      </c>
      <c r="B28" s="26" t="s">
        <v>79</v>
      </c>
      <c r="C28" s="27"/>
      <c r="D28" s="27"/>
      <c r="E28" s="27">
        <f t="shared" si="4"/>
        <v>0</v>
      </c>
      <c r="F28" s="27"/>
      <c r="G28" s="27"/>
      <c r="H28" s="27">
        <f t="shared" si="5"/>
        <v>0</v>
      </c>
      <c r="I28" s="27"/>
      <c r="J28" s="27"/>
      <c r="K28" s="27">
        <f t="shared" si="6"/>
        <v>0</v>
      </c>
      <c r="L28" s="27"/>
      <c r="M28" s="27"/>
      <c r="N28" s="27">
        <f t="shared" si="7"/>
        <v>0</v>
      </c>
      <c r="O28" s="27"/>
      <c r="P28" s="27"/>
      <c r="Q28" s="27">
        <f t="shared" si="8"/>
        <v>0</v>
      </c>
      <c r="R28" s="27"/>
      <c r="S28" s="27"/>
      <c r="T28" s="27">
        <f t="shared" si="9"/>
        <v>0</v>
      </c>
      <c r="U28" s="27"/>
      <c r="V28" s="27"/>
      <c r="W28" s="27">
        <f t="shared" si="10"/>
        <v>0</v>
      </c>
      <c r="X28" s="27"/>
      <c r="Y28" s="27"/>
      <c r="Z28" s="27"/>
      <c r="AA28" s="27">
        <v>37738</v>
      </c>
      <c r="AB28" s="27">
        <f>1598.6</f>
        <v>1598.6</v>
      </c>
      <c r="AC28" s="27">
        <f t="shared" si="11"/>
        <v>39336.6</v>
      </c>
      <c r="AD28" s="27"/>
      <c r="AE28" s="27"/>
      <c r="AF28" s="27"/>
      <c r="AG28" s="27"/>
      <c r="AH28" s="27"/>
      <c r="AI28" s="27">
        <f t="shared" si="12"/>
        <v>0</v>
      </c>
      <c r="AJ28" s="27">
        <f t="shared" si="13"/>
        <v>37738</v>
      </c>
      <c r="AK28" s="27">
        <f t="shared" si="14"/>
        <v>1598.6</v>
      </c>
      <c r="AL28" s="27">
        <f t="shared" si="15"/>
        <v>39336.6</v>
      </c>
      <c r="AM28" s="27">
        <v>19500</v>
      </c>
      <c r="AN28" s="27"/>
      <c r="AO28" s="27">
        <f t="shared" si="16"/>
        <v>19500</v>
      </c>
      <c r="AP28" s="49">
        <f t="shared" si="0"/>
        <v>19500</v>
      </c>
      <c r="AQ28" s="49">
        <f t="shared" si="1"/>
        <v>0</v>
      </c>
      <c r="AR28" s="49">
        <f t="shared" si="2"/>
        <v>19500</v>
      </c>
      <c r="AS28" s="50">
        <f t="shared" si="17"/>
        <v>57238</v>
      </c>
      <c r="AT28" s="50">
        <f t="shared" si="3"/>
        <v>1598.6</v>
      </c>
      <c r="AU28" s="50">
        <f t="shared" si="3"/>
        <v>58836.6</v>
      </c>
      <c r="AV28" s="27"/>
      <c r="AW28" s="27"/>
      <c r="AX28" s="27">
        <f t="shared" si="18"/>
        <v>0</v>
      </c>
      <c r="AY28" s="27">
        <f t="shared" si="21"/>
        <v>0</v>
      </c>
      <c r="AZ28" s="27" t="e">
        <f>#REF!+AW28</f>
        <v>#REF!</v>
      </c>
      <c r="BA28" s="27" t="e">
        <f>#REF!+AX28</f>
        <v>#REF!</v>
      </c>
      <c r="BB28" s="28">
        <f t="shared" si="19"/>
        <v>58836.6</v>
      </c>
      <c r="BC28" s="28" t="e">
        <f>AZ28+#REF!</f>
        <v>#REF!</v>
      </c>
      <c r="BD28" s="28" t="e">
        <f t="shared" si="20"/>
        <v>#REF!</v>
      </c>
    </row>
    <row r="29" spans="1:56" s="2" customFormat="1" ht="19.5" customHeight="1">
      <c r="A29" s="25" t="s">
        <v>19</v>
      </c>
      <c r="B29" s="26" t="s">
        <v>80</v>
      </c>
      <c r="C29" s="27"/>
      <c r="D29" s="27"/>
      <c r="E29" s="27">
        <f t="shared" si="4"/>
        <v>0</v>
      </c>
      <c r="F29" s="27"/>
      <c r="G29" s="27"/>
      <c r="H29" s="27">
        <f t="shared" si="5"/>
        <v>0</v>
      </c>
      <c r="I29" s="27"/>
      <c r="J29" s="27"/>
      <c r="K29" s="27">
        <f t="shared" si="6"/>
        <v>0</v>
      </c>
      <c r="L29" s="27"/>
      <c r="M29" s="27"/>
      <c r="N29" s="27">
        <f t="shared" si="7"/>
        <v>0</v>
      </c>
      <c r="O29" s="27"/>
      <c r="P29" s="27"/>
      <c r="Q29" s="27">
        <f t="shared" si="8"/>
        <v>0</v>
      </c>
      <c r="R29" s="27"/>
      <c r="S29" s="27"/>
      <c r="T29" s="27">
        <f t="shared" si="9"/>
        <v>0</v>
      </c>
      <c r="U29" s="27"/>
      <c r="V29" s="27"/>
      <c r="W29" s="27">
        <f t="shared" si="10"/>
        <v>0</v>
      </c>
      <c r="X29" s="27"/>
      <c r="Y29" s="27"/>
      <c r="Z29" s="27"/>
      <c r="AA29" s="27">
        <v>29655</v>
      </c>
      <c r="AB29" s="27">
        <v>1258.62</v>
      </c>
      <c r="AC29" s="27">
        <f t="shared" si="11"/>
        <v>30913.62</v>
      </c>
      <c r="AD29" s="27"/>
      <c r="AE29" s="27"/>
      <c r="AF29" s="27"/>
      <c r="AG29" s="27"/>
      <c r="AH29" s="27"/>
      <c r="AI29" s="27">
        <f t="shared" si="12"/>
        <v>0</v>
      </c>
      <c r="AJ29" s="27">
        <f t="shared" si="13"/>
        <v>29655</v>
      </c>
      <c r="AK29" s="27">
        <f t="shared" si="14"/>
        <v>1258.62</v>
      </c>
      <c r="AL29" s="27">
        <f t="shared" si="15"/>
        <v>30913.62</v>
      </c>
      <c r="AM29" s="27">
        <v>15160</v>
      </c>
      <c r="AN29" s="27"/>
      <c r="AO29" s="27">
        <f t="shared" si="16"/>
        <v>15160</v>
      </c>
      <c r="AP29" s="49">
        <f t="shared" si="0"/>
        <v>15160</v>
      </c>
      <c r="AQ29" s="49">
        <f t="shared" si="1"/>
        <v>0</v>
      </c>
      <c r="AR29" s="49">
        <f t="shared" si="2"/>
        <v>15160</v>
      </c>
      <c r="AS29" s="50">
        <f t="shared" si="17"/>
        <v>44815</v>
      </c>
      <c r="AT29" s="50">
        <f aca="true" t="shared" si="22" ref="AT29:AT47">AK29+AQ29</f>
        <v>1258.62</v>
      </c>
      <c r="AU29" s="50">
        <f aca="true" t="shared" si="23" ref="AU29:AU47">AL29+AR29</f>
        <v>46073.619999999995</v>
      </c>
      <c r="AV29" s="27"/>
      <c r="AW29" s="27"/>
      <c r="AX29" s="27">
        <f t="shared" si="18"/>
        <v>0</v>
      </c>
      <c r="AY29" s="27">
        <f t="shared" si="21"/>
        <v>0</v>
      </c>
      <c r="AZ29" s="27" t="e">
        <f>#REF!+AW29</f>
        <v>#REF!</v>
      </c>
      <c r="BA29" s="27" t="e">
        <f>#REF!+AX29</f>
        <v>#REF!</v>
      </c>
      <c r="BB29" s="28">
        <f t="shared" si="19"/>
        <v>46073.619999999995</v>
      </c>
      <c r="BC29" s="28" t="e">
        <f>AZ29+#REF!</f>
        <v>#REF!</v>
      </c>
      <c r="BD29" s="28" t="e">
        <f t="shared" si="20"/>
        <v>#REF!</v>
      </c>
    </row>
    <row r="30" spans="1:56" s="2" customFormat="1" ht="19.5" customHeight="1">
      <c r="A30" s="25" t="s">
        <v>20</v>
      </c>
      <c r="B30" s="26" t="s">
        <v>81</v>
      </c>
      <c r="C30" s="27"/>
      <c r="D30" s="27"/>
      <c r="E30" s="27">
        <f t="shared" si="4"/>
        <v>0</v>
      </c>
      <c r="F30" s="27"/>
      <c r="G30" s="27"/>
      <c r="H30" s="27">
        <f t="shared" si="5"/>
        <v>0</v>
      </c>
      <c r="I30" s="27"/>
      <c r="J30" s="27"/>
      <c r="K30" s="27">
        <f t="shared" si="6"/>
        <v>0</v>
      </c>
      <c r="L30" s="27"/>
      <c r="M30" s="27"/>
      <c r="N30" s="27">
        <f t="shared" si="7"/>
        <v>0</v>
      </c>
      <c r="O30" s="27"/>
      <c r="P30" s="27"/>
      <c r="Q30" s="27">
        <f t="shared" si="8"/>
        <v>0</v>
      </c>
      <c r="R30" s="27"/>
      <c r="S30" s="27"/>
      <c r="T30" s="27">
        <f t="shared" si="9"/>
        <v>0</v>
      </c>
      <c r="U30" s="27"/>
      <c r="V30" s="27"/>
      <c r="W30" s="27">
        <f t="shared" si="10"/>
        <v>0</v>
      </c>
      <c r="X30" s="27"/>
      <c r="Y30" s="27"/>
      <c r="Z30" s="27"/>
      <c r="AA30" s="27">
        <v>39955</v>
      </c>
      <c r="AB30" s="27">
        <f>8000+1303.69</f>
        <v>9303.69</v>
      </c>
      <c r="AC30" s="27">
        <f t="shared" si="11"/>
        <v>49258.69</v>
      </c>
      <c r="AD30" s="27"/>
      <c r="AE30" s="27"/>
      <c r="AF30" s="27"/>
      <c r="AG30" s="27"/>
      <c r="AH30" s="27"/>
      <c r="AI30" s="27">
        <f t="shared" si="12"/>
        <v>0</v>
      </c>
      <c r="AJ30" s="27">
        <f t="shared" si="13"/>
        <v>39955</v>
      </c>
      <c r="AK30" s="27">
        <f t="shared" si="14"/>
        <v>9303.69</v>
      </c>
      <c r="AL30" s="27">
        <f t="shared" si="15"/>
        <v>49258.69</v>
      </c>
      <c r="AM30" s="27">
        <v>5000</v>
      </c>
      <c r="AN30" s="27"/>
      <c r="AO30" s="27">
        <f t="shared" si="16"/>
        <v>5000</v>
      </c>
      <c r="AP30" s="49">
        <f t="shared" si="0"/>
        <v>5000</v>
      </c>
      <c r="AQ30" s="49">
        <f t="shared" si="1"/>
        <v>0</v>
      </c>
      <c r="AR30" s="49">
        <f t="shared" si="2"/>
        <v>5000</v>
      </c>
      <c r="AS30" s="50">
        <f t="shared" si="17"/>
        <v>44955</v>
      </c>
      <c r="AT30" s="50">
        <f t="shared" si="22"/>
        <v>9303.69</v>
      </c>
      <c r="AU30" s="50">
        <f t="shared" si="23"/>
        <v>54258.69</v>
      </c>
      <c r="AV30" s="27"/>
      <c r="AW30" s="27"/>
      <c r="AX30" s="27">
        <f t="shared" si="18"/>
        <v>0</v>
      </c>
      <c r="AY30" s="27">
        <f t="shared" si="21"/>
        <v>0</v>
      </c>
      <c r="AZ30" s="27" t="e">
        <f>#REF!+AW30</f>
        <v>#REF!</v>
      </c>
      <c r="BA30" s="27" t="e">
        <f>#REF!+AX30</f>
        <v>#REF!</v>
      </c>
      <c r="BB30" s="28">
        <f t="shared" si="19"/>
        <v>54258.69</v>
      </c>
      <c r="BC30" s="28" t="e">
        <f>AZ30+#REF!</f>
        <v>#REF!</v>
      </c>
      <c r="BD30" s="28" t="e">
        <f t="shared" si="20"/>
        <v>#REF!</v>
      </c>
    </row>
    <row r="31" spans="1:56" s="2" customFormat="1" ht="19.5" customHeight="1">
      <c r="A31" s="25" t="s">
        <v>21</v>
      </c>
      <c r="B31" s="26" t="s">
        <v>82</v>
      </c>
      <c r="C31" s="27"/>
      <c r="D31" s="27"/>
      <c r="E31" s="27">
        <f t="shared" si="4"/>
        <v>0</v>
      </c>
      <c r="F31" s="27"/>
      <c r="G31" s="27"/>
      <c r="H31" s="27">
        <f t="shared" si="5"/>
        <v>0</v>
      </c>
      <c r="I31" s="27"/>
      <c r="J31" s="27"/>
      <c r="K31" s="27">
        <f t="shared" si="6"/>
        <v>0</v>
      </c>
      <c r="L31" s="27"/>
      <c r="M31" s="27"/>
      <c r="N31" s="27">
        <f t="shared" si="7"/>
        <v>0</v>
      </c>
      <c r="O31" s="27"/>
      <c r="P31" s="27"/>
      <c r="Q31" s="27">
        <f t="shared" si="8"/>
        <v>0</v>
      </c>
      <c r="R31" s="27"/>
      <c r="S31" s="27"/>
      <c r="T31" s="27">
        <f t="shared" si="9"/>
        <v>0</v>
      </c>
      <c r="U31" s="27"/>
      <c r="V31" s="27"/>
      <c r="W31" s="27">
        <f t="shared" si="10"/>
        <v>0</v>
      </c>
      <c r="X31" s="27"/>
      <c r="Y31" s="27"/>
      <c r="Z31" s="27"/>
      <c r="AA31" s="27">
        <v>12175</v>
      </c>
      <c r="AB31" s="27">
        <v>833.59</v>
      </c>
      <c r="AC31" s="27">
        <f t="shared" si="11"/>
        <v>13008.59</v>
      </c>
      <c r="AD31" s="27"/>
      <c r="AE31" s="27"/>
      <c r="AF31" s="27"/>
      <c r="AG31" s="27"/>
      <c r="AH31" s="27"/>
      <c r="AI31" s="27">
        <f t="shared" si="12"/>
        <v>0</v>
      </c>
      <c r="AJ31" s="27">
        <f t="shared" si="13"/>
        <v>12175</v>
      </c>
      <c r="AK31" s="27">
        <f t="shared" si="14"/>
        <v>833.59</v>
      </c>
      <c r="AL31" s="27">
        <f t="shared" si="15"/>
        <v>13008.59</v>
      </c>
      <c r="AM31" s="27">
        <v>7500</v>
      </c>
      <c r="AN31" s="27"/>
      <c r="AO31" s="27">
        <f t="shared" si="16"/>
        <v>7500</v>
      </c>
      <c r="AP31" s="49">
        <f t="shared" si="0"/>
        <v>7500</v>
      </c>
      <c r="AQ31" s="49">
        <f t="shared" si="1"/>
        <v>0</v>
      </c>
      <c r="AR31" s="49">
        <f t="shared" si="2"/>
        <v>7500</v>
      </c>
      <c r="AS31" s="50">
        <f t="shared" si="17"/>
        <v>19675</v>
      </c>
      <c r="AT31" s="50">
        <f t="shared" si="22"/>
        <v>833.59</v>
      </c>
      <c r="AU31" s="50">
        <f t="shared" si="23"/>
        <v>20508.59</v>
      </c>
      <c r="AV31" s="27"/>
      <c r="AW31" s="27"/>
      <c r="AX31" s="27">
        <f t="shared" si="18"/>
        <v>0</v>
      </c>
      <c r="AY31" s="27">
        <f t="shared" si="21"/>
        <v>0</v>
      </c>
      <c r="AZ31" s="27" t="e">
        <f>#REF!+AW31</f>
        <v>#REF!</v>
      </c>
      <c r="BA31" s="27" t="e">
        <f>#REF!+AX31</f>
        <v>#REF!</v>
      </c>
      <c r="BB31" s="28">
        <f t="shared" si="19"/>
        <v>20508.59</v>
      </c>
      <c r="BC31" s="28" t="e">
        <f>AZ31+#REF!</f>
        <v>#REF!</v>
      </c>
      <c r="BD31" s="28" t="e">
        <f t="shared" si="20"/>
        <v>#REF!</v>
      </c>
    </row>
    <row r="32" spans="1:56" s="2" customFormat="1" ht="18" customHeight="1">
      <c r="A32" s="25" t="s">
        <v>22</v>
      </c>
      <c r="B32" s="26" t="s">
        <v>83</v>
      </c>
      <c r="C32" s="27"/>
      <c r="D32" s="27"/>
      <c r="E32" s="27">
        <f t="shared" si="4"/>
        <v>0</v>
      </c>
      <c r="F32" s="27"/>
      <c r="G32" s="27"/>
      <c r="H32" s="27">
        <f t="shared" si="5"/>
        <v>0</v>
      </c>
      <c r="I32" s="27"/>
      <c r="J32" s="27"/>
      <c r="K32" s="27">
        <f t="shared" si="6"/>
        <v>0</v>
      </c>
      <c r="L32" s="27"/>
      <c r="M32" s="27"/>
      <c r="N32" s="27">
        <f t="shared" si="7"/>
        <v>0</v>
      </c>
      <c r="O32" s="27"/>
      <c r="P32" s="27"/>
      <c r="Q32" s="27">
        <f t="shared" si="8"/>
        <v>0</v>
      </c>
      <c r="R32" s="27"/>
      <c r="S32" s="27"/>
      <c r="T32" s="27">
        <f t="shared" si="9"/>
        <v>0</v>
      </c>
      <c r="U32" s="27"/>
      <c r="V32" s="27"/>
      <c r="W32" s="27">
        <f t="shared" si="10"/>
        <v>0</v>
      </c>
      <c r="X32" s="27"/>
      <c r="Y32" s="27"/>
      <c r="Z32" s="27"/>
      <c r="AA32" s="27">
        <v>64567</v>
      </c>
      <c r="AB32" s="27">
        <v>12467.67</v>
      </c>
      <c r="AC32" s="27">
        <f t="shared" si="11"/>
        <v>77034.67</v>
      </c>
      <c r="AD32" s="27"/>
      <c r="AE32" s="27"/>
      <c r="AF32" s="27"/>
      <c r="AG32" s="27"/>
      <c r="AH32" s="27"/>
      <c r="AI32" s="27">
        <f t="shared" si="12"/>
        <v>0</v>
      </c>
      <c r="AJ32" s="27">
        <f t="shared" si="13"/>
        <v>64567</v>
      </c>
      <c r="AK32" s="27">
        <f t="shared" si="14"/>
        <v>12467.67</v>
      </c>
      <c r="AL32" s="27">
        <f t="shared" si="15"/>
        <v>77034.67</v>
      </c>
      <c r="AM32" s="27">
        <v>39000</v>
      </c>
      <c r="AN32" s="27"/>
      <c r="AO32" s="27">
        <f t="shared" si="16"/>
        <v>39000</v>
      </c>
      <c r="AP32" s="49">
        <f t="shared" si="0"/>
        <v>39000</v>
      </c>
      <c r="AQ32" s="49">
        <f t="shared" si="1"/>
        <v>0</v>
      </c>
      <c r="AR32" s="49">
        <f t="shared" si="2"/>
        <v>39000</v>
      </c>
      <c r="AS32" s="50">
        <f t="shared" si="17"/>
        <v>103567</v>
      </c>
      <c r="AT32" s="50">
        <f t="shared" si="22"/>
        <v>12467.67</v>
      </c>
      <c r="AU32" s="50">
        <f t="shared" si="23"/>
        <v>116034.67</v>
      </c>
      <c r="AV32" s="27"/>
      <c r="AW32" s="27"/>
      <c r="AX32" s="27">
        <f t="shared" si="18"/>
        <v>0</v>
      </c>
      <c r="AY32" s="27">
        <f t="shared" si="21"/>
        <v>0</v>
      </c>
      <c r="AZ32" s="27" t="e">
        <f>#REF!+AW32</f>
        <v>#REF!</v>
      </c>
      <c r="BA32" s="27" t="e">
        <f>#REF!+AX32</f>
        <v>#REF!</v>
      </c>
      <c r="BB32" s="28">
        <f t="shared" si="19"/>
        <v>116034.67</v>
      </c>
      <c r="BC32" s="28" t="e">
        <f>AZ32+#REF!</f>
        <v>#REF!</v>
      </c>
      <c r="BD32" s="28" t="e">
        <f t="shared" si="20"/>
        <v>#REF!</v>
      </c>
    </row>
    <row r="33" spans="1:56" s="2" customFormat="1" ht="19.5" customHeight="1">
      <c r="A33" s="25" t="s">
        <v>23</v>
      </c>
      <c r="B33" s="26" t="s">
        <v>84</v>
      </c>
      <c r="C33" s="27"/>
      <c r="D33" s="27"/>
      <c r="E33" s="27">
        <f t="shared" si="4"/>
        <v>0</v>
      </c>
      <c r="F33" s="27"/>
      <c r="G33" s="27"/>
      <c r="H33" s="27">
        <f t="shared" si="5"/>
        <v>0</v>
      </c>
      <c r="I33" s="27"/>
      <c r="J33" s="27"/>
      <c r="K33" s="27">
        <f t="shared" si="6"/>
        <v>0</v>
      </c>
      <c r="L33" s="27"/>
      <c r="M33" s="27"/>
      <c r="N33" s="27">
        <f t="shared" si="7"/>
        <v>0</v>
      </c>
      <c r="O33" s="27"/>
      <c r="P33" s="27"/>
      <c r="Q33" s="27">
        <f t="shared" si="8"/>
        <v>0</v>
      </c>
      <c r="R33" s="27"/>
      <c r="S33" s="27"/>
      <c r="T33" s="27">
        <f t="shared" si="9"/>
        <v>0</v>
      </c>
      <c r="U33" s="27"/>
      <c r="V33" s="27"/>
      <c r="W33" s="27">
        <f t="shared" si="10"/>
        <v>0</v>
      </c>
      <c r="X33" s="27"/>
      <c r="Y33" s="27"/>
      <c r="Z33" s="27"/>
      <c r="AA33" s="27">
        <v>25512</v>
      </c>
      <c r="AB33" s="27">
        <v>3218.14</v>
      </c>
      <c r="AC33" s="27">
        <f t="shared" si="11"/>
        <v>28730.14</v>
      </c>
      <c r="AD33" s="27"/>
      <c r="AE33" s="27"/>
      <c r="AF33" s="27"/>
      <c r="AG33" s="27"/>
      <c r="AH33" s="27"/>
      <c r="AI33" s="27">
        <f t="shared" si="12"/>
        <v>0</v>
      </c>
      <c r="AJ33" s="27">
        <f t="shared" si="13"/>
        <v>25512</v>
      </c>
      <c r="AK33" s="27">
        <f t="shared" si="14"/>
        <v>3218.14</v>
      </c>
      <c r="AL33" s="27">
        <f t="shared" si="15"/>
        <v>28730.14</v>
      </c>
      <c r="AM33" s="27"/>
      <c r="AN33" s="27"/>
      <c r="AO33" s="27">
        <f t="shared" si="16"/>
        <v>0</v>
      </c>
      <c r="AP33" s="49">
        <f t="shared" si="0"/>
        <v>0</v>
      </c>
      <c r="AQ33" s="49">
        <f t="shared" si="1"/>
        <v>0</v>
      </c>
      <c r="AR33" s="49">
        <f t="shared" si="2"/>
        <v>0</v>
      </c>
      <c r="AS33" s="50">
        <f t="shared" si="17"/>
        <v>25512</v>
      </c>
      <c r="AT33" s="50">
        <f t="shared" si="22"/>
        <v>3218.14</v>
      </c>
      <c r="AU33" s="50">
        <f t="shared" si="23"/>
        <v>28730.14</v>
      </c>
      <c r="AV33" s="27"/>
      <c r="AW33" s="27"/>
      <c r="AX33" s="27">
        <f t="shared" si="18"/>
        <v>0</v>
      </c>
      <c r="AY33" s="27">
        <f t="shared" si="21"/>
        <v>0</v>
      </c>
      <c r="AZ33" s="27" t="e">
        <f>#REF!+AW33</f>
        <v>#REF!</v>
      </c>
      <c r="BA33" s="27" t="e">
        <f>#REF!+AX33</f>
        <v>#REF!</v>
      </c>
      <c r="BB33" s="28">
        <f t="shared" si="19"/>
        <v>28730.14</v>
      </c>
      <c r="BC33" s="28" t="e">
        <f>AZ33+#REF!</f>
        <v>#REF!</v>
      </c>
      <c r="BD33" s="28" t="e">
        <f t="shared" si="20"/>
        <v>#REF!</v>
      </c>
    </row>
    <row r="34" spans="1:56" s="2" customFormat="1" ht="19.5" customHeight="1">
      <c r="A34" s="25" t="s">
        <v>24</v>
      </c>
      <c r="B34" s="26" t="s">
        <v>85</v>
      </c>
      <c r="C34" s="27"/>
      <c r="D34" s="27"/>
      <c r="E34" s="27">
        <f t="shared" si="4"/>
        <v>0</v>
      </c>
      <c r="F34" s="27"/>
      <c r="G34" s="27"/>
      <c r="H34" s="27">
        <f t="shared" si="5"/>
        <v>0</v>
      </c>
      <c r="I34" s="27"/>
      <c r="J34" s="27"/>
      <c r="K34" s="27">
        <f t="shared" si="6"/>
        <v>0</v>
      </c>
      <c r="L34" s="27"/>
      <c r="M34" s="27"/>
      <c r="N34" s="27">
        <f t="shared" si="7"/>
        <v>0</v>
      </c>
      <c r="O34" s="27"/>
      <c r="P34" s="27"/>
      <c r="Q34" s="27">
        <f t="shared" si="8"/>
        <v>0</v>
      </c>
      <c r="R34" s="27"/>
      <c r="S34" s="27"/>
      <c r="T34" s="27">
        <f t="shared" si="9"/>
        <v>0</v>
      </c>
      <c r="U34" s="27"/>
      <c r="V34" s="27"/>
      <c r="W34" s="27">
        <f t="shared" si="10"/>
        <v>0</v>
      </c>
      <c r="X34" s="27"/>
      <c r="Y34" s="27"/>
      <c r="Z34" s="27"/>
      <c r="AA34" s="27">
        <v>46086</v>
      </c>
      <c r="AB34" s="27">
        <f>800.33+3750+1680</f>
        <v>6230.33</v>
      </c>
      <c r="AC34" s="27">
        <f t="shared" si="11"/>
        <v>52316.33</v>
      </c>
      <c r="AD34" s="27"/>
      <c r="AE34" s="27"/>
      <c r="AF34" s="27"/>
      <c r="AG34" s="27"/>
      <c r="AH34" s="27"/>
      <c r="AI34" s="27">
        <f t="shared" si="12"/>
        <v>0</v>
      </c>
      <c r="AJ34" s="27">
        <f t="shared" si="13"/>
        <v>46086</v>
      </c>
      <c r="AK34" s="27">
        <f t="shared" si="14"/>
        <v>6230.33</v>
      </c>
      <c r="AL34" s="27">
        <f t="shared" si="15"/>
        <v>52316.33</v>
      </c>
      <c r="AM34" s="27">
        <v>5000</v>
      </c>
      <c r="AN34" s="27">
        <f>30000</f>
        <v>30000</v>
      </c>
      <c r="AO34" s="27">
        <f t="shared" si="16"/>
        <v>35000</v>
      </c>
      <c r="AP34" s="49">
        <f t="shared" si="0"/>
        <v>5000</v>
      </c>
      <c r="AQ34" s="49">
        <f t="shared" si="1"/>
        <v>30000</v>
      </c>
      <c r="AR34" s="49">
        <f t="shared" si="2"/>
        <v>35000</v>
      </c>
      <c r="AS34" s="50">
        <f t="shared" si="17"/>
        <v>51086</v>
      </c>
      <c r="AT34" s="50">
        <f t="shared" si="22"/>
        <v>36230.33</v>
      </c>
      <c r="AU34" s="50">
        <f t="shared" si="23"/>
        <v>87316.33</v>
      </c>
      <c r="AV34" s="27"/>
      <c r="AW34" s="27"/>
      <c r="AX34" s="27">
        <f t="shared" si="18"/>
        <v>0</v>
      </c>
      <c r="AY34" s="27">
        <f t="shared" si="21"/>
        <v>0</v>
      </c>
      <c r="AZ34" s="27" t="e">
        <f>#REF!+AW34</f>
        <v>#REF!</v>
      </c>
      <c r="BA34" s="27" t="e">
        <f>#REF!+AX34</f>
        <v>#REF!</v>
      </c>
      <c r="BB34" s="28">
        <f t="shared" si="19"/>
        <v>87316.33</v>
      </c>
      <c r="BC34" s="28" t="e">
        <f>AZ34+#REF!</f>
        <v>#REF!</v>
      </c>
      <c r="BD34" s="28" t="e">
        <f t="shared" si="20"/>
        <v>#REF!</v>
      </c>
    </row>
    <row r="35" spans="1:56" s="2" customFormat="1" ht="19.5" customHeight="1">
      <c r="A35" s="25" t="s">
        <v>25</v>
      </c>
      <c r="B35" s="26" t="s">
        <v>86</v>
      </c>
      <c r="C35" s="27"/>
      <c r="D35" s="27"/>
      <c r="E35" s="27">
        <f t="shared" si="4"/>
        <v>0</v>
      </c>
      <c r="F35" s="27"/>
      <c r="G35" s="27"/>
      <c r="H35" s="27">
        <f t="shared" si="5"/>
        <v>0</v>
      </c>
      <c r="I35" s="27"/>
      <c r="J35" s="27"/>
      <c r="K35" s="27">
        <f t="shared" si="6"/>
        <v>0</v>
      </c>
      <c r="L35" s="27"/>
      <c r="M35" s="27"/>
      <c r="N35" s="27">
        <f t="shared" si="7"/>
        <v>0</v>
      </c>
      <c r="O35" s="27"/>
      <c r="P35" s="27"/>
      <c r="Q35" s="27">
        <f t="shared" si="8"/>
        <v>0</v>
      </c>
      <c r="R35" s="27"/>
      <c r="S35" s="27"/>
      <c r="T35" s="27">
        <f t="shared" si="9"/>
        <v>0</v>
      </c>
      <c r="U35" s="27"/>
      <c r="V35" s="27"/>
      <c r="W35" s="27">
        <f t="shared" si="10"/>
        <v>0</v>
      </c>
      <c r="X35" s="27"/>
      <c r="Y35" s="27"/>
      <c r="Z35" s="27"/>
      <c r="AA35" s="27">
        <v>103238</v>
      </c>
      <c r="AB35" s="27">
        <f>10600+663.35</f>
        <v>11263.35</v>
      </c>
      <c r="AC35" s="27">
        <f t="shared" si="11"/>
        <v>114501.35</v>
      </c>
      <c r="AD35" s="27"/>
      <c r="AE35" s="27"/>
      <c r="AF35" s="27"/>
      <c r="AG35" s="27"/>
      <c r="AH35" s="27"/>
      <c r="AI35" s="27">
        <f t="shared" si="12"/>
        <v>0</v>
      </c>
      <c r="AJ35" s="27">
        <f t="shared" si="13"/>
        <v>103238</v>
      </c>
      <c r="AK35" s="27">
        <f t="shared" si="14"/>
        <v>11263.35</v>
      </c>
      <c r="AL35" s="27">
        <f t="shared" si="15"/>
        <v>114501.35</v>
      </c>
      <c r="AM35" s="27">
        <v>15600</v>
      </c>
      <c r="AN35" s="27"/>
      <c r="AO35" s="27">
        <f t="shared" si="16"/>
        <v>15600</v>
      </c>
      <c r="AP35" s="49">
        <f t="shared" si="0"/>
        <v>15600</v>
      </c>
      <c r="AQ35" s="49">
        <f t="shared" si="1"/>
        <v>0</v>
      </c>
      <c r="AR35" s="49">
        <f t="shared" si="2"/>
        <v>15600</v>
      </c>
      <c r="AS35" s="50">
        <f t="shared" si="17"/>
        <v>118838</v>
      </c>
      <c r="AT35" s="50">
        <f t="shared" si="22"/>
        <v>11263.35</v>
      </c>
      <c r="AU35" s="50">
        <f t="shared" si="23"/>
        <v>130101.35</v>
      </c>
      <c r="AV35" s="27"/>
      <c r="AW35" s="27"/>
      <c r="AX35" s="27">
        <f t="shared" si="18"/>
        <v>0</v>
      </c>
      <c r="AY35" s="27">
        <f t="shared" si="21"/>
        <v>0</v>
      </c>
      <c r="AZ35" s="27" t="e">
        <f>#REF!+AW35</f>
        <v>#REF!</v>
      </c>
      <c r="BA35" s="27" t="e">
        <f>#REF!+AX35</f>
        <v>#REF!</v>
      </c>
      <c r="BB35" s="28">
        <f t="shared" si="19"/>
        <v>130101.35</v>
      </c>
      <c r="BC35" s="28" t="e">
        <f>AZ35+#REF!</f>
        <v>#REF!</v>
      </c>
      <c r="BD35" s="28" t="e">
        <f t="shared" si="20"/>
        <v>#REF!</v>
      </c>
    </row>
    <row r="36" spans="1:56" s="2" customFormat="1" ht="18" customHeight="1">
      <c r="A36" s="25" t="s">
        <v>26</v>
      </c>
      <c r="B36" s="26" t="s">
        <v>87</v>
      </c>
      <c r="C36" s="27"/>
      <c r="D36" s="27"/>
      <c r="E36" s="27">
        <f t="shared" si="4"/>
        <v>0</v>
      </c>
      <c r="F36" s="27"/>
      <c r="G36" s="27"/>
      <c r="H36" s="27">
        <f t="shared" si="5"/>
        <v>0</v>
      </c>
      <c r="I36" s="27"/>
      <c r="J36" s="27"/>
      <c r="K36" s="27">
        <f t="shared" si="6"/>
        <v>0</v>
      </c>
      <c r="L36" s="27"/>
      <c r="M36" s="27"/>
      <c r="N36" s="27">
        <f t="shared" si="7"/>
        <v>0</v>
      </c>
      <c r="O36" s="27"/>
      <c r="P36" s="27"/>
      <c r="Q36" s="27">
        <f t="shared" si="8"/>
        <v>0</v>
      </c>
      <c r="R36" s="27"/>
      <c r="S36" s="27"/>
      <c r="T36" s="27">
        <f t="shared" si="9"/>
        <v>0</v>
      </c>
      <c r="U36" s="27"/>
      <c r="V36" s="27"/>
      <c r="W36" s="27">
        <f t="shared" si="10"/>
        <v>0</v>
      </c>
      <c r="X36" s="27"/>
      <c r="Y36" s="27"/>
      <c r="Z36" s="27"/>
      <c r="AA36" s="27">
        <v>55276</v>
      </c>
      <c r="AB36" s="27">
        <v>3792.25</v>
      </c>
      <c r="AC36" s="27">
        <f t="shared" si="11"/>
        <v>59068.25</v>
      </c>
      <c r="AD36" s="27"/>
      <c r="AE36" s="27"/>
      <c r="AF36" s="27"/>
      <c r="AG36" s="27"/>
      <c r="AH36" s="27"/>
      <c r="AI36" s="27">
        <f t="shared" si="12"/>
        <v>0</v>
      </c>
      <c r="AJ36" s="27">
        <f t="shared" si="13"/>
        <v>55276</v>
      </c>
      <c r="AK36" s="27">
        <f t="shared" si="14"/>
        <v>3792.25</v>
      </c>
      <c r="AL36" s="27">
        <f t="shared" si="15"/>
        <v>59068.25</v>
      </c>
      <c r="AM36" s="27">
        <v>10000</v>
      </c>
      <c r="AN36" s="27">
        <v>15000</v>
      </c>
      <c r="AO36" s="27">
        <f t="shared" si="16"/>
        <v>25000</v>
      </c>
      <c r="AP36" s="49">
        <f t="shared" si="0"/>
        <v>10000</v>
      </c>
      <c r="AQ36" s="49">
        <f t="shared" si="1"/>
        <v>15000</v>
      </c>
      <c r="AR36" s="49">
        <f t="shared" si="2"/>
        <v>25000</v>
      </c>
      <c r="AS36" s="50">
        <f t="shared" si="17"/>
        <v>65276</v>
      </c>
      <c r="AT36" s="50">
        <f t="shared" si="22"/>
        <v>18792.25</v>
      </c>
      <c r="AU36" s="50">
        <f t="shared" si="23"/>
        <v>84068.25</v>
      </c>
      <c r="AV36" s="27"/>
      <c r="AW36" s="27"/>
      <c r="AX36" s="27">
        <f t="shared" si="18"/>
        <v>0</v>
      </c>
      <c r="AY36" s="27">
        <f t="shared" si="21"/>
        <v>0</v>
      </c>
      <c r="AZ36" s="27" t="e">
        <f>#REF!+AW36</f>
        <v>#REF!</v>
      </c>
      <c r="BA36" s="27" t="e">
        <f>#REF!+AX36</f>
        <v>#REF!</v>
      </c>
      <c r="BB36" s="28">
        <f t="shared" si="19"/>
        <v>84068.25</v>
      </c>
      <c r="BC36" s="28" t="e">
        <f>AZ36+#REF!</f>
        <v>#REF!</v>
      </c>
      <c r="BD36" s="28" t="e">
        <f t="shared" si="20"/>
        <v>#REF!</v>
      </c>
    </row>
    <row r="37" spans="1:56" s="2" customFormat="1" ht="18" customHeight="1">
      <c r="A37" s="25" t="s">
        <v>27</v>
      </c>
      <c r="B37" s="26" t="s">
        <v>88</v>
      </c>
      <c r="C37" s="27"/>
      <c r="D37" s="27"/>
      <c r="E37" s="27">
        <f t="shared" si="4"/>
        <v>0</v>
      </c>
      <c r="F37" s="27"/>
      <c r="G37" s="27"/>
      <c r="H37" s="27">
        <f t="shared" si="5"/>
        <v>0</v>
      </c>
      <c r="I37" s="27"/>
      <c r="J37" s="27"/>
      <c r="K37" s="27">
        <f t="shared" si="6"/>
        <v>0</v>
      </c>
      <c r="L37" s="27"/>
      <c r="M37" s="27"/>
      <c r="N37" s="27">
        <f t="shared" si="7"/>
        <v>0</v>
      </c>
      <c r="O37" s="27"/>
      <c r="P37" s="27"/>
      <c r="Q37" s="27">
        <f t="shared" si="8"/>
        <v>0</v>
      </c>
      <c r="R37" s="27"/>
      <c r="S37" s="27"/>
      <c r="T37" s="27">
        <f t="shared" si="9"/>
        <v>0</v>
      </c>
      <c r="U37" s="27"/>
      <c r="V37" s="27"/>
      <c r="W37" s="27">
        <f t="shared" si="10"/>
        <v>0</v>
      </c>
      <c r="X37" s="27"/>
      <c r="Y37" s="27"/>
      <c r="Z37" s="27"/>
      <c r="AA37" s="27">
        <v>23567</v>
      </c>
      <c r="AB37" s="27">
        <v>1801.6</v>
      </c>
      <c r="AC37" s="27">
        <f t="shared" si="11"/>
        <v>25368.6</v>
      </c>
      <c r="AD37" s="27"/>
      <c r="AE37" s="27"/>
      <c r="AF37" s="27"/>
      <c r="AG37" s="27"/>
      <c r="AH37" s="27"/>
      <c r="AI37" s="27">
        <f t="shared" si="12"/>
        <v>0</v>
      </c>
      <c r="AJ37" s="27">
        <f t="shared" si="13"/>
        <v>23567</v>
      </c>
      <c r="AK37" s="27">
        <f t="shared" si="14"/>
        <v>1801.6</v>
      </c>
      <c r="AL37" s="27">
        <f t="shared" si="15"/>
        <v>25368.6</v>
      </c>
      <c r="AM37" s="27">
        <v>74000</v>
      </c>
      <c r="AN37" s="27"/>
      <c r="AO37" s="27">
        <f t="shared" si="16"/>
        <v>74000</v>
      </c>
      <c r="AP37" s="49">
        <f t="shared" si="0"/>
        <v>74000</v>
      </c>
      <c r="AQ37" s="49">
        <f t="shared" si="1"/>
        <v>0</v>
      </c>
      <c r="AR37" s="49">
        <f t="shared" si="2"/>
        <v>74000</v>
      </c>
      <c r="AS37" s="50">
        <f t="shared" si="17"/>
        <v>97567</v>
      </c>
      <c r="AT37" s="50">
        <f t="shared" si="22"/>
        <v>1801.6</v>
      </c>
      <c r="AU37" s="50">
        <f t="shared" si="23"/>
        <v>99368.6</v>
      </c>
      <c r="AV37" s="27"/>
      <c r="AW37" s="27"/>
      <c r="AX37" s="27">
        <f t="shared" si="18"/>
        <v>0</v>
      </c>
      <c r="AY37" s="27">
        <f t="shared" si="21"/>
        <v>0</v>
      </c>
      <c r="AZ37" s="27" t="e">
        <f>#REF!+AW37</f>
        <v>#REF!</v>
      </c>
      <c r="BA37" s="27" t="e">
        <f>#REF!+AX37</f>
        <v>#REF!</v>
      </c>
      <c r="BB37" s="28">
        <f t="shared" si="19"/>
        <v>99368.6</v>
      </c>
      <c r="BC37" s="28" t="e">
        <f>AZ37+#REF!</f>
        <v>#REF!</v>
      </c>
      <c r="BD37" s="28" t="e">
        <f t="shared" si="20"/>
        <v>#REF!</v>
      </c>
    </row>
    <row r="38" spans="1:56" s="2" customFormat="1" ht="19.5" customHeight="1">
      <c r="A38" s="25" t="s">
        <v>28</v>
      </c>
      <c r="B38" s="26" t="s">
        <v>89</v>
      </c>
      <c r="C38" s="27"/>
      <c r="D38" s="27"/>
      <c r="E38" s="27">
        <f t="shared" si="4"/>
        <v>0</v>
      </c>
      <c r="F38" s="27"/>
      <c r="G38" s="27"/>
      <c r="H38" s="27">
        <f t="shared" si="5"/>
        <v>0</v>
      </c>
      <c r="I38" s="27"/>
      <c r="J38" s="27"/>
      <c r="K38" s="27">
        <f t="shared" si="6"/>
        <v>0</v>
      </c>
      <c r="L38" s="27"/>
      <c r="M38" s="27"/>
      <c r="N38" s="27">
        <f t="shared" si="7"/>
        <v>0</v>
      </c>
      <c r="O38" s="27"/>
      <c r="P38" s="27"/>
      <c r="Q38" s="27">
        <f t="shared" si="8"/>
        <v>0</v>
      </c>
      <c r="R38" s="27"/>
      <c r="S38" s="27"/>
      <c r="T38" s="27">
        <f t="shared" si="9"/>
        <v>0</v>
      </c>
      <c r="U38" s="27"/>
      <c r="V38" s="27"/>
      <c r="W38" s="27">
        <f t="shared" si="10"/>
        <v>0</v>
      </c>
      <c r="X38" s="27"/>
      <c r="Y38" s="27"/>
      <c r="Z38" s="27"/>
      <c r="AA38" s="27">
        <v>15777</v>
      </c>
      <c r="AB38" s="27">
        <v>1365.57</v>
      </c>
      <c r="AC38" s="27">
        <f t="shared" si="11"/>
        <v>17142.57</v>
      </c>
      <c r="AD38" s="27"/>
      <c r="AE38" s="27"/>
      <c r="AF38" s="27"/>
      <c r="AG38" s="27"/>
      <c r="AH38" s="27"/>
      <c r="AI38" s="27">
        <f t="shared" si="12"/>
        <v>0</v>
      </c>
      <c r="AJ38" s="27">
        <f t="shared" si="13"/>
        <v>15777</v>
      </c>
      <c r="AK38" s="27">
        <f t="shared" si="14"/>
        <v>1365.57</v>
      </c>
      <c r="AL38" s="27">
        <f t="shared" si="15"/>
        <v>17142.57</v>
      </c>
      <c r="AM38" s="27"/>
      <c r="AN38" s="27"/>
      <c r="AO38" s="27">
        <f t="shared" si="16"/>
        <v>0</v>
      </c>
      <c r="AP38" s="49">
        <f t="shared" si="0"/>
        <v>0</v>
      </c>
      <c r="AQ38" s="49">
        <f t="shared" si="1"/>
        <v>0</v>
      </c>
      <c r="AR38" s="49">
        <f t="shared" si="2"/>
        <v>0</v>
      </c>
      <c r="AS38" s="50">
        <f t="shared" si="17"/>
        <v>15777</v>
      </c>
      <c r="AT38" s="50">
        <f t="shared" si="22"/>
        <v>1365.57</v>
      </c>
      <c r="AU38" s="50">
        <f t="shared" si="23"/>
        <v>17142.57</v>
      </c>
      <c r="AV38" s="27"/>
      <c r="AW38" s="27"/>
      <c r="AX38" s="27">
        <f t="shared" si="18"/>
        <v>0</v>
      </c>
      <c r="AY38" s="27">
        <f t="shared" si="21"/>
        <v>0</v>
      </c>
      <c r="AZ38" s="27" t="e">
        <f>#REF!+AW38</f>
        <v>#REF!</v>
      </c>
      <c r="BA38" s="27" t="e">
        <f>#REF!+AX38</f>
        <v>#REF!</v>
      </c>
      <c r="BB38" s="28">
        <f t="shared" si="19"/>
        <v>17142.57</v>
      </c>
      <c r="BC38" s="28" t="e">
        <f>AZ38+#REF!</f>
        <v>#REF!</v>
      </c>
      <c r="BD38" s="28" t="e">
        <f t="shared" si="20"/>
        <v>#REF!</v>
      </c>
    </row>
    <row r="39" spans="1:56" s="2" customFormat="1" ht="19.5" customHeight="1">
      <c r="A39" s="25" t="s">
        <v>29</v>
      </c>
      <c r="B39" s="26" t="s">
        <v>90</v>
      </c>
      <c r="C39" s="27"/>
      <c r="D39" s="27"/>
      <c r="E39" s="27">
        <f t="shared" si="4"/>
        <v>0</v>
      </c>
      <c r="F39" s="27"/>
      <c r="G39" s="27"/>
      <c r="H39" s="27">
        <f t="shared" si="5"/>
        <v>0</v>
      </c>
      <c r="I39" s="27"/>
      <c r="J39" s="27"/>
      <c r="K39" s="27">
        <f t="shared" si="6"/>
        <v>0</v>
      </c>
      <c r="L39" s="27"/>
      <c r="M39" s="27"/>
      <c r="N39" s="27">
        <f t="shared" si="7"/>
        <v>0</v>
      </c>
      <c r="O39" s="27"/>
      <c r="P39" s="27"/>
      <c r="Q39" s="27">
        <f t="shared" si="8"/>
        <v>0</v>
      </c>
      <c r="R39" s="27"/>
      <c r="S39" s="27"/>
      <c r="T39" s="27">
        <f t="shared" si="9"/>
        <v>0</v>
      </c>
      <c r="U39" s="27"/>
      <c r="V39" s="27"/>
      <c r="W39" s="27">
        <f t="shared" si="10"/>
        <v>0</v>
      </c>
      <c r="X39" s="27"/>
      <c r="Y39" s="27"/>
      <c r="Z39" s="27"/>
      <c r="AA39" s="27">
        <v>24000</v>
      </c>
      <c r="AB39" s="27">
        <f>5000+3556.07</f>
        <v>8556.07</v>
      </c>
      <c r="AC39" s="27">
        <f t="shared" si="11"/>
        <v>32556.07</v>
      </c>
      <c r="AD39" s="27"/>
      <c r="AE39" s="27"/>
      <c r="AF39" s="27"/>
      <c r="AG39" s="27"/>
      <c r="AH39" s="27"/>
      <c r="AI39" s="27">
        <f t="shared" si="12"/>
        <v>0</v>
      </c>
      <c r="AJ39" s="27">
        <f t="shared" si="13"/>
        <v>24000</v>
      </c>
      <c r="AK39" s="27">
        <f t="shared" si="14"/>
        <v>8556.07</v>
      </c>
      <c r="AL39" s="27">
        <f t="shared" si="15"/>
        <v>32556.07</v>
      </c>
      <c r="AM39" s="27">
        <v>10000</v>
      </c>
      <c r="AN39" s="27">
        <v>53000</v>
      </c>
      <c r="AO39" s="27">
        <f t="shared" si="16"/>
        <v>63000</v>
      </c>
      <c r="AP39" s="49">
        <f t="shared" si="0"/>
        <v>10000</v>
      </c>
      <c r="AQ39" s="49">
        <f t="shared" si="1"/>
        <v>53000</v>
      </c>
      <c r="AR39" s="49">
        <f t="shared" si="2"/>
        <v>63000</v>
      </c>
      <c r="AS39" s="50">
        <f t="shared" si="17"/>
        <v>34000</v>
      </c>
      <c r="AT39" s="50">
        <f t="shared" si="22"/>
        <v>61556.07</v>
      </c>
      <c r="AU39" s="50">
        <f t="shared" si="23"/>
        <v>95556.07</v>
      </c>
      <c r="AV39" s="27"/>
      <c r="AW39" s="27"/>
      <c r="AX39" s="27">
        <f t="shared" si="18"/>
        <v>0</v>
      </c>
      <c r="AY39" s="27">
        <f t="shared" si="21"/>
        <v>0</v>
      </c>
      <c r="AZ39" s="27" t="e">
        <f>#REF!+AW39</f>
        <v>#REF!</v>
      </c>
      <c r="BA39" s="27" t="e">
        <f>#REF!+AX39</f>
        <v>#REF!</v>
      </c>
      <c r="BB39" s="28">
        <f t="shared" si="19"/>
        <v>95556.07</v>
      </c>
      <c r="BC39" s="28" t="e">
        <f>AZ39+#REF!</f>
        <v>#REF!</v>
      </c>
      <c r="BD39" s="28" t="e">
        <f t="shared" si="20"/>
        <v>#REF!</v>
      </c>
    </row>
    <row r="40" spans="1:56" s="2" customFormat="1" ht="19.5" customHeight="1">
      <c r="A40" s="25" t="s">
        <v>30</v>
      </c>
      <c r="B40" s="26" t="s">
        <v>91</v>
      </c>
      <c r="C40" s="27"/>
      <c r="D40" s="27"/>
      <c r="E40" s="27">
        <f t="shared" si="4"/>
        <v>0</v>
      </c>
      <c r="F40" s="27"/>
      <c r="G40" s="27"/>
      <c r="H40" s="27">
        <f t="shared" si="5"/>
        <v>0</v>
      </c>
      <c r="I40" s="27"/>
      <c r="J40" s="27"/>
      <c r="K40" s="27">
        <f t="shared" si="6"/>
        <v>0</v>
      </c>
      <c r="L40" s="27"/>
      <c r="M40" s="27"/>
      <c r="N40" s="27">
        <f t="shared" si="7"/>
        <v>0</v>
      </c>
      <c r="O40" s="27"/>
      <c r="P40" s="27"/>
      <c r="Q40" s="27">
        <f t="shared" si="8"/>
        <v>0</v>
      </c>
      <c r="R40" s="27"/>
      <c r="S40" s="27"/>
      <c r="T40" s="27">
        <f t="shared" si="9"/>
        <v>0</v>
      </c>
      <c r="U40" s="27"/>
      <c r="V40" s="27"/>
      <c r="W40" s="27">
        <f t="shared" si="10"/>
        <v>0</v>
      </c>
      <c r="X40" s="27"/>
      <c r="Y40" s="27"/>
      <c r="Z40" s="27"/>
      <c r="AA40" s="27">
        <v>68255</v>
      </c>
      <c r="AB40" s="27">
        <f>2070.5+3750</f>
        <v>5820.5</v>
      </c>
      <c r="AC40" s="27">
        <f t="shared" si="11"/>
        <v>74075.5</v>
      </c>
      <c r="AD40" s="27"/>
      <c r="AE40" s="27"/>
      <c r="AF40" s="27"/>
      <c r="AG40" s="27"/>
      <c r="AH40" s="27"/>
      <c r="AI40" s="27">
        <f t="shared" si="12"/>
        <v>0</v>
      </c>
      <c r="AJ40" s="27">
        <f t="shared" si="13"/>
        <v>68255</v>
      </c>
      <c r="AK40" s="27">
        <f t="shared" si="14"/>
        <v>5820.5</v>
      </c>
      <c r="AL40" s="27">
        <f t="shared" si="15"/>
        <v>74075.5</v>
      </c>
      <c r="AM40" s="27">
        <v>14794</v>
      </c>
      <c r="AN40" s="27"/>
      <c r="AO40" s="27">
        <f t="shared" si="16"/>
        <v>14794</v>
      </c>
      <c r="AP40" s="49">
        <f t="shared" si="0"/>
        <v>14794</v>
      </c>
      <c r="AQ40" s="49">
        <f t="shared" si="1"/>
        <v>0</v>
      </c>
      <c r="AR40" s="49">
        <f t="shared" si="2"/>
        <v>14794</v>
      </c>
      <c r="AS40" s="50">
        <f t="shared" si="17"/>
        <v>83049</v>
      </c>
      <c r="AT40" s="50">
        <f t="shared" si="22"/>
        <v>5820.5</v>
      </c>
      <c r="AU40" s="50">
        <f t="shared" si="23"/>
        <v>88869.5</v>
      </c>
      <c r="AV40" s="27"/>
      <c r="AW40" s="27"/>
      <c r="AX40" s="27">
        <f t="shared" si="18"/>
        <v>0</v>
      </c>
      <c r="AY40" s="27">
        <f t="shared" si="21"/>
        <v>0</v>
      </c>
      <c r="AZ40" s="27" t="e">
        <f>#REF!+AW40</f>
        <v>#REF!</v>
      </c>
      <c r="BA40" s="27" t="e">
        <f>#REF!+AX40</f>
        <v>#REF!</v>
      </c>
      <c r="BB40" s="28">
        <f t="shared" si="19"/>
        <v>88869.5</v>
      </c>
      <c r="BC40" s="28" t="e">
        <f>AZ40+#REF!</f>
        <v>#REF!</v>
      </c>
      <c r="BD40" s="28" t="e">
        <f t="shared" si="20"/>
        <v>#REF!</v>
      </c>
    </row>
    <row r="41" spans="1:56" s="2" customFormat="1" ht="19.5" customHeight="1">
      <c r="A41" s="25" t="s">
        <v>31</v>
      </c>
      <c r="B41" s="26" t="s">
        <v>92</v>
      </c>
      <c r="C41" s="27"/>
      <c r="D41" s="27"/>
      <c r="E41" s="27">
        <f t="shared" si="4"/>
        <v>0</v>
      </c>
      <c r="F41" s="27"/>
      <c r="G41" s="27"/>
      <c r="H41" s="27">
        <f t="shared" si="5"/>
        <v>0</v>
      </c>
      <c r="I41" s="27"/>
      <c r="J41" s="27"/>
      <c r="K41" s="27">
        <f t="shared" si="6"/>
        <v>0</v>
      </c>
      <c r="L41" s="27"/>
      <c r="M41" s="27"/>
      <c r="N41" s="27">
        <f t="shared" si="7"/>
        <v>0</v>
      </c>
      <c r="O41" s="27"/>
      <c r="P41" s="27"/>
      <c r="Q41" s="27">
        <f t="shared" si="8"/>
        <v>0</v>
      </c>
      <c r="R41" s="27"/>
      <c r="S41" s="27"/>
      <c r="T41" s="27">
        <f t="shared" si="9"/>
        <v>0</v>
      </c>
      <c r="U41" s="27"/>
      <c r="V41" s="27"/>
      <c r="W41" s="27">
        <f t="shared" si="10"/>
        <v>0</v>
      </c>
      <c r="X41" s="27"/>
      <c r="Y41" s="27"/>
      <c r="Z41" s="27"/>
      <c r="AA41" s="27">
        <v>89949</v>
      </c>
      <c r="AB41" s="27">
        <f>18000+2972.1</f>
        <v>20972.1</v>
      </c>
      <c r="AC41" s="27">
        <f t="shared" si="11"/>
        <v>110921.1</v>
      </c>
      <c r="AD41" s="27"/>
      <c r="AE41" s="27"/>
      <c r="AF41" s="27"/>
      <c r="AG41" s="27"/>
      <c r="AH41" s="27"/>
      <c r="AI41" s="27">
        <f t="shared" si="12"/>
        <v>0</v>
      </c>
      <c r="AJ41" s="27">
        <f t="shared" si="13"/>
        <v>89949</v>
      </c>
      <c r="AK41" s="27">
        <f t="shared" si="14"/>
        <v>20972.1</v>
      </c>
      <c r="AL41" s="27">
        <f t="shared" si="15"/>
        <v>110921.1</v>
      </c>
      <c r="AM41" s="27">
        <v>25000</v>
      </c>
      <c r="AN41" s="27"/>
      <c r="AO41" s="27">
        <f t="shared" si="16"/>
        <v>25000</v>
      </c>
      <c r="AP41" s="49">
        <f t="shared" si="0"/>
        <v>25000</v>
      </c>
      <c r="AQ41" s="49">
        <f t="shared" si="1"/>
        <v>0</v>
      </c>
      <c r="AR41" s="49">
        <f t="shared" si="2"/>
        <v>25000</v>
      </c>
      <c r="AS41" s="50">
        <f t="shared" si="17"/>
        <v>114949</v>
      </c>
      <c r="AT41" s="50">
        <f t="shared" si="22"/>
        <v>20972.1</v>
      </c>
      <c r="AU41" s="50">
        <f t="shared" si="23"/>
        <v>135921.1</v>
      </c>
      <c r="AV41" s="27"/>
      <c r="AW41" s="27"/>
      <c r="AX41" s="27">
        <f t="shared" si="18"/>
        <v>0</v>
      </c>
      <c r="AY41" s="27">
        <f t="shared" si="21"/>
        <v>0</v>
      </c>
      <c r="AZ41" s="27" t="e">
        <f>#REF!+AW41</f>
        <v>#REF!</v>
      </c>
      <c r="BA41" s="27" t="e">
        <f>#REF!+AX41</f>
        <v>#REF!</v>
      </c>
      <c r="BB41" s="28">
        <f t="shared" si="19"/>
        <v>135921.1</v>
      </c>
      <c r="BC41" s="28" t="e">
        <f>AZ41+#REF!</f>
        <v>#REF!</v>
      </c>
      <c r="BD41" s="28" t="e">
        <f t="shared" si="20"/>
        <v>#REF!</v>
      </c>
    </row>
    <row r="42" spans="1:56" s="2" customFormat="1" ht="18" customHeight="1">
      <c r="A42" s="25" t="s">
        <v>32</v>
      </c>
      <c r="B42" s="26" t="s">
        <v>93</v>
      </c>
      <c r="C42" s="27"/>
      <c r="D42" s="27"/>
      <c r="E42" s="27">
        <f t="shared" si="4"/>
        <v>0</v>
      </c>
      <c r="F42" s="27"/>
      <c r="G42" s="27"/>
      <c r="H42" s="27">
        <f t="shared" si="5"/>
        <v>0</v>
      </c>
      <c r="I42" s="27"/>
      <c r="J42" s="27"/>
      <c r="K42" s="27">
        <f t="shared" si="6"/>
        <v>0</v>
      </c>
      <c r="L42" s="27"/>
      <c r="M42" s="27"/>
      <c r="N42" s="27">
        <f t="shared" si="7"/>
        <v>0</v>
      </c>
      <c r="O42" s="27"/>
      <c r="P42" s="27"/>
      <c r="Q42" s="27">
        <f t="shared" si="8"/>
        <v>0</v>
      </c>
      <c r="R42" s="27"/>
      <c r="S42" s="27"/>
      <c r="T42" s="27">
        <f t="shared" si="9"/>
        <v>0</v>
      </c>
      <c r="U42" s="27"/>
      <c r="V42" s="27"/>
      <c r="W42" s="27">
        <f t="shared" si="10"/>
        <v>0</v>
      </c>
      <c r="X42" s="27"/>
      <c r="Y42" s="27"/>
      <c r="Z42" s="27"/>
      <c r="AA42" s="27">
        <v>11007</v>
      </c>
      <c r="AB42" s="27">
        <f>20000+2394.07</f>
        <v>22394.07</v>
      </c>
      <c r="AC42" s="27">
        <f t="shared" si="11"/>
        <v>33401.07</v>
      </c>
      <c r="AD42" s="27"/>
      <c r="AE42" s="27"/>
      <c r="AF42" s="27"/>
      <c r="AG42" s="27"/>
      <c r="AH42" s="27"/>
      <c r="AI42" s="27">
        <f t="shared" si="12"/>
        <v>0</v>
      </c>
      <c r="AJ42" s="27">
        <f t="shared" si="13"/>
        <v>11007</v>
      </c>
      <c r="AK42" s="27">
        <f t="shared" si="14"/>
        <v>22394.07</v>
      </c>
      <c r="AL42" s="27">
        <f t="shared" si="15"/>
        <v>33401.07</v>
      </c>
      <c r="AM42" s="27">
        <v>5000</v>
      </c>
      <c r="AN42" s="27"/>
      <c r="AO42" s="27">
        <f t="shared" si="16"/>
        <v>5000</v>
      </c>
      <c r="AP42" s="49">
        <f t="shared" si="0"/>
        <v>5000</v>
      </c>
      <c r="AQ42" s="49">
        <f t="shared" si="1"/>
        <v>0</v>
      </c>
      <c r="AR42" s="49">
        <f t="shared" si="2"/>
        <v>5000</v>
      </c>
      <c r="AS42" s="50">
        <f t="shared" si="17"/>
        <v>16007</v>
      </c>
      <c r="AT42" s="50">
        <f t="shared" si="22"/>
        <v>22394.07</v>
      </c>
      <c r="AU42" s="50">
        <f t="shared" si="23"/>
        <v>38401.07</v>
      </c>
      <c r="AV42" s="27"/>
      <c r="AW42" s="27"/>
      <c r="AX42" s="27">
        <f t="shared" si="18"/>
        <v>0</v>
      </c>
      <c r="AY42" s="27">
        <f t="shared" si="21"/>
        <v>0</v>
      </c>
      <c r="AZ42" s="27" t="e">
        <f>#REF!+AW42</f>
        <v>#REF!</v>
      </c>
      <c r="BA42" s="27" t="e">
        <f>#REF!+AX42</f>
        <v>#REF!</v>
      </c>
      <c r="BB42" s="28">
        <f t="shared" si="19"/>
        <v>38401.07</v>
      </c>
      <c r="BC42" s="28" t="e">
        <f>AZ42+#REF!</f>
        <v>#REF!</v>
      </c>
      <c r="BD42" s="28" t="e">
        <f t="shared" si="20"/>
        <v>#REF!</v>
      </c>
    </row>
    <row r="43" spans="1:56" s="15" customFormat="1" ht="35.25" customHeight="1">
      <c r="A43" s="81" t="s">
        <v>45</v>
      </c>
      <c r="B43" s="81"/>
      <c r="C43" s="50">
        <f>SUM(C14:C42)</f>
        <v>0</v>
      </c>
      <c r="D43" s="50">
        <f aca="true" t="shared" si="24" ref="D43:AI43">SUM(D14:D42)</f>
        <v>0</v>
      </c>
      <c r="E43" s="50">
        <f t="shared" si="24"/>
        <v>0</v>
      </c>
      <c r="F43" s="50">
        <f t="shared" si="24"/>
        <v>0</v>
      </c>
      <c r="G43" s="50">
        <f t="shared" si="24"/>
        <v>0</v>
      </c>
      <c r="H43" s="50">
        <f t="shared" si="24"/>
        <v>0</v>
      </c>
      <c r="I43" s="50">
        <f t="shared" si="24"/>
        <v>0</v>
      </c>
      <c r="J43" s="50">
        <f t="shared" si="24"/>
        <v>0</v>
      </c>
      <c r="K43" s="50">
        <f t="shared" si="24"/>
        <v>0</v>
      </c>
      <c r="L43" s="50">
        <f t="shared" si="24"/>
        <v>0</v>
      </c>
      <c r="M43" s="50">
        <f t="shared" si="24"/>
        <v>0</v>
      </c>
      <c r="N43" s="50">
        <f t="shared" si="24"/>
        <v>0</v>
      </c>
      <c r="O43" s="50">
        <f t="shared" si="24"/>
        <v>0</v>
      </c>
      <c r="P43" s="50">
        <f t="shared" si="24"/>
        <v>0</v>
      </c>
      <c r="Q43" s="50">
        <f t="shared" si="24"/>
        <v>0</v>
      </c>
      <c r="R43" s="50">
        <f t="shared" si="24"/>
        <v>0</v>
      </c>
      <c r="S43" s="50">
        <f t="shared" si="24"/>
        <v>0</v>
      </c>
      <c r="T43" s="50">
        <f t="shared" si="24"/>
        <v>0</v>
      </c>
      <c r="U43" s="50">
        <f t="shared" si="24"/>
        <v>0</v>
      </c>
      <c r="V43" s="50">
        <f t="shared" si="24"/>
        <v>0</v>
      </c>
      <c r="W43" s="50">
        <f t="shared" si="24"/>
        <v>0</v>
      </c>
      <c r="X43" s="50">
        <f>SUM(X14:X42)</f>
        <v>0</v>
      </c>
      <c r="Y43" s="50">
        <f>SUM(Y14:Y42)</f>
        <v>0</v>
      </c>
      <c r="Z43" s="50">
        <f>SUM(Z14:Z42)</f>
        <v>0</v>
      </c>
      <c r="AA43" s="50">
        <f aca="true" t="shared" si="25" ref="AA43:AF43">SUM(AA13:AA42)</f>
        <v>1850614</v>
      </c>
      <c r="AB43" s="50">
        <f t="shared" si="25"/>
        <v>540882.35</v>
      </c>
      <c r="AC43" s="50">
        <f t="shared" si="25"/>
        <v>2391496.35</v>
      </c>
      <c r="AD43" s="50">
        <f t="shared" si="25"/>
        <v>0</v>
      </c>
      <c r="AE43" s="50">
        <f t="shared" si="25"/>
        <v>0</v>
      </c>
      <c r="AF43" s="50">
        <f t="shared" si="25"/>
        <v>0</v>
      </c>
      <c r="AG43" s="50">
        <f>SUM(AG14:AG42)</f>
        <v>0</v>
      </c>
      <c r="AH43" s="50">
        <f t="shared" si="24"/>
        <v>0</v>
      </c>
      <c r="AI43" s="50">
        <f t="shared" si="24"/>
        <v>0</v>
      </c>
      <c r="AJ43" s="50">
        <f t="shared" si="13"/>
        <v>1850614</v>
      </c>
      <c r="AK43" s="50">
        <f t="shared" si="14"/>
        <v>540882.35</v>
      </c>
      <c r="AL43" s="50">
        <f>SUM(AL13:AL42)</f>
        <v>2391496.35</v>
      </c>
      <c r="AM43" s="50">
        <f aca="true" t="shared" si="26" ref="AM43:AR43">SUM(AM13:AM42)</f>
        <v>994634</v>
      </c>
      <c r="AN43" s="50">
        <f t="shared" si="26"/>
        <v>121200</v>
      </c>
      <c r="AO43" s="50">
        <f t="shared" si="26"/>
        <v>1115834</v>
      </c>
      <c r="AP43" s="50">
        <f t="shared" si="26"/>
        <v>994634</v>
      </c>
      <c r="AQ43" s="50">
        <f t="shared" si="26"/>
        <v>121200</v>
      </c>
      <c r="AR43" s="50">
        <f t="shared" si="26"/>
        <v>1115834</v>
      </c>
      <c r="AS43" s="50">
        <f t="shared" si="17"/>
        <v>2845248</v>
      </c>
      <c r="AT43" s="50">
        <f t="shared" si="22"/>
        <v>662082.35</v>
      </c>
      <c r="AU43" s="50">
        <f t="shared" si="23"/>
        <v>3507330.35</v>
      </c>
      <c r="AV43" s="29">
        <f>SUM(AV14:AV42)</f>
        <v>0</v>
      </c>
      <c r="AW43" s="29">
        <f>SUM(AW14:AW42)</f>
        <v>0</v>
      </c>
      <c r="AX43" s="30">
        <f t="shared" si="18"/>
        <v>0</v>
      </c>
      <c r="AY43" s="27">
        <f t="shared" si="21"/>
        <v>0</v>
      </c>
      <c r="AZ43" s="27" t="e">
        <f>#REF!+AW43</f>
        <v>#REF!</v>
      </c>
      <c r="BA43" s="29" t="e">
        <f>#REF!+AX43</f>
        <v>#REF!</v>
      </c>
      <c r="BB43" s="29">
        <f>SUM(BB14:BB42)</f>
        <v>3261406.57</v>
      </c>
      <c r="BC43" s="29" t="e">
        <f>AZ43+#REF!</f>
        <v>#REF!</v>
      </c>
      <c r="BD43" s="29" t="e">
        <f t="shared" si="20"/>
        <v>#REF!</v>
      </c>
    </row>
    <row r="44" spans="1:56" s="2" customFormat="1" ht="29.25" customHeight="1">
      <c r="A44" s="83" t="s">
        <v>35</v>
      </c>
      <c r="B44" s="83"/>
      <c r="C44" s="27">
        <v>6057300</v>
      </c>
      <c r="D44" s="27"/>
      <c r="E44" s="27">
        <f t="shared" si="4"/>
        <v>6057300</v>
      </c>
      <c r="F44" s="27">
        <v>28034900</v>
      </c>
      <c r="G44" s="27"/>
      <c r="H44" s="27">
        <f t="shared" si="5"/>
        <v>28034900</v>
      </c>
      <c r="I44" s="27">
        <v>47164100</v>
      </c>
      <c r="J44" s="27"/>
      <c r="K44" s="27">
        <f t="shared" si="6"/>
        <v>47164100</v>
      </c>
      <c r="L44" s="27"/>
      <c r="M44" s="27"/>
      <c r="N44" s="27">
        <f t="shared" si="7"/>
        <v>0</v>
      </c>
      <c r="O44" s="27">
        <v>4106415</v>
      </c>
      <c r="P44" s="27"/>
      <c r="Q44" s="27">
        <f t="shared" si="8"/>
        <v>4106415</v>
      </c>
      <c r="R44" s="27">
        <v>26368400</v>
      </c>
      <c r="S44" s="27">
        <v>84200</v>
      </c>
      <c r="T44" s="27">
        <f t="shared" si="9"/>
        <v>26452600</v>
      </c>
      <c r="U44" s="27">
        <v>18687000</v>
      </c>
      <c r="V44" s="27">
        <v>57600</v>
      </c>
      <c r="W44" s="27">
        <f t="shared" si="10"/>
        <v>18744600</v>
      </c>
      <c r="X44" s="27"/>
      <c r="Y44" s="27">
        <v>300000</v>
      </c>
      <c r="Z44" s="27"/>
      <c r="AA44" s="27"/>
      <c r="AB44" s="27"/>
      <c r="AC44" s="27">
        <f t="shared" si="11"/>
        <v>0</v>
      </c>
      <c r="AD44" s="27"/>
      <c r="AE44" s="27"/>
      <c r="AF44" s="27">
        <f>AD44+AE44</f>
        <v>0</v>
      </c>
      <c r="AG44" s="27">
        <v>1111400</v>
      </c>
      <c r="AH44" s="27"/>
      <c r="AI44" s="27">
        <f t="shared" si="12"/>
        <v>1111400</v>
      </c>
      <c r="AJ44" s="27">
        <f t="shared" si="13"/>
        <v>131529515</v>
      </c>
      <c r="AK44" s="27">
        <f t="shared" si="14"/>
        <v>441800</v>
      </c>
      <c r="AL44" s="27">
        <f t="shared" si="15"/>
        <v>131971315</v>
      </c>
      <c r="AM44" s="27"/>
      <c r="AN44" s="27"/>
      <c r="AO44" s="27">
        <f t="shared" si="16"/>
        <v>0</v>
      </c>
      <c r="AP44" s="49">
        <f t="shared" si="0"/>
        <v>0</v>
      </c>
      <c r="AQ44" s="49">
        <f t="shared" si="1"/>
        <v>0</v>
      </c>
      <c r="AR44" s="49">
        <f t="shared" si="2"/>
        <v>0</v>
      </c>
      <c r="AS44" s="50">
        <f t="shared" si="17"/>
        <v>131529515</v>
      </c>
      <c r="AT44" s="50">
        <f t="shared" si="22"/>
        <v>441800</v>
      </c>
      <c r="AU44" s="50">
        <f t="shared" si="23"/>
        <v>131971315</v>
      </c>
      <c r="AV44" s="29"/>
      <c r="AW44" s="27"/>
      <c r="AX44" s="27">
        <f t="shared" si="18"/>
        <v>0</v>
      </c>
      <c r="AY44" s="27">
        <f t="shared" si="21"/>
        <v>0</v>
      </c>
      <c r="AZ44" s="27" t="e">
        <f>#REF!+AW44</f>
        <v>#REF!</v>
      </c>
      <c r="BA44" s="27" t="e">
        <f>#REF!+AX44</f>
        <v>#REF!</v>
      </c>
      <c r="BB44" s="28">
        <f>AU44+AY44</f>
        <v>131971315</v>
      </c>
      <c r="BC44" s="28" t="e">
        <f>AZ44+#REF!</f>
        <v>#REF!</v>
      </c>
      <c r="BD44" s="28" t="e">
        <f t="shared" si="20"/>
        <v>#REF!</v>
      </c>
    </row>
    <row r="45" spans="1:56" s="2" customFormat="1" ht="36" customHeight="1">
      <c r="A45" s="52"/>
      <c r="B45" s="52" t="s">
        <v>61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>
        <f t="shared" si="9"/>
        <v>0</v>
      </c>
      <c r="U45" s="27"/>
      <c r="V45" s="27"/>
      <c r="W45" s="27">
        <f t="shared" si="10"/>
        <v>0</v>
      </c>
      <c r="X45" s="27"/>
      <c r="Y45" s="27"/>
      <c r="Z45" s="27"/>
      <c r="AA45" s="27">
        <v>500284</v>
      </c>
      <c r="AB45" s="27">
        <v>190900</v>
      </c>
      <c r="AC45" s="27">
        <f t="shared" si="11"/>
        <v>691184</v>
      </c>
      <c r="AD45" s="27"/>
      <c r="AE45" s="27">
        <v>33245</v>
      </c>
      <c r="AF45" s="27">
        <f>AD45+AE45</f>
        <v>33245</v>
      </c>
      <c r="AG45" s="27"/>
      <c r="AH45" s="27"/>
      <c r="AI45" s="27"/>
      <c r="AJ45" s="27">
        <f t="shared" si="13"/>
        <v>500284</v>
      </c>
      <c r="AK45" s="27">
        <f t="shared" si="14"/>
        <v>224145</v>
      </c>
      <c r="AL45" s="27">
        <f t="shared" si="15"/>
        <v>724429</v>
      </c>
      <c r="AM45" s="27"/>
      <c r="AN45" s="27"/>
      <c r="AO45" s="27"/>
      <c r="AP45" s="49"/>
      <c r="AQ45" s="49"/>
      <c r="AR45" s="49"/>
      <c r="AS45" s="50">
        <f t="shared" si="17"/>
        <v>500284</v>
      </c>
      <c r="AT45" s="50">
        <f t="shared" si="22"/>
        <v>224145</v>
      </c>
      <c r="AU45" s="50">
        <f t="shared" si="23"/>
        <v>724429</v>
      </c>
      <c r="AV45" s="29"/>
      <c r="AW45" s="27"/>
      <c r="AX45" s="27"/>
      <c r="AY45" s="27"/>
      <c r="AZ45" s="27"/>
      <c r="BA45" s="27"/>
      <c r="BB45" s="28"/>
      <c r="BC45" s="28"/>
      <c r="BD45" s="28"/>
    </row>
    <row r="46" spans="1:56" s="2" customFormat="1" ht="32.25" customHeight="1">
      <c r="A46" s="25" t="s">
        <v>33</v>
      </c>
      <c r="B46" s="26" t="s">
        <v>52</v>
      </c>
      <c r="C46" s="31"/>
      <c r="D46" s="31"/>
      <c r="E46" s="27">
        <f t="shared" si="4"/>
        <v>0</v>
      </c>
      <c r="F46" s="27"/>
      <c r="G46" s="27"/>
      <c r="H46" s="27">
        <f t="shared" si="5"/>
        <v>0</v>
      </c>
      <c r="I46" s="27"/>
      <c r="J46" s="27"/>
      <c r="K46" s="27">
        <f t="shared" si="6"/>
        <v>0</v>
      </c>
      <c r="L46" s="27"/>
      <c r="M46" s="27"/>
      <c r="N46" s="27">
        <f t="shared" si="7"/>
        <v>0</v>
      </c>
      <c r="O46" s="27"/>
      <c r="P46" s="27"/>
      <c r="Q46" s="27">
        <f t="shared" si="8"/>
        <v>0</v>
      </c>
      <c r="R46" s="27"/>
      <c r="S46" s="27"/>
      <c r="T46" s="27">
        <f t="shared" si="9"/>
        <v>0</v>
      </c>
      <c r="U46" s="27"/>
      <c r="V46" s="27"/>
      <c r="W46" s="27">
        <f t="shared" si="10"/>
        <v>0</v>
      </c>
      <c r="X46" s="27"/>
      <c r="Y46" s="27"/>
      <c r="Z46" s="27"/>
      <c r="AA46" s="27"/>
      <c r="AB46" s="27"/>
      <c r="AC46" s="27">
        <f t="shared" si="11"/>
        <v>0</v>
      </c>
      <c r="AD46" s="27"/>
      <c r="AE46" s="27"/>
      <c r="AF46" s="27">
        <f>AD46+AE46</f>
        <v>0</v>
      </c>
      <c r="AG46" s="27"/>
      <c r="AH46" s="27"/>
      <c r="AI46" s="27">
        <f t="shared" si="12"/>
        <v>0</v>
      </c>
      <c r="AJ46" s="27">
        <f t="shared" si="13"/>
        <v>0</v>
      </c>
      <c r="AK46" s="27">
        <f t="shared" si="14"/>
        <v>0</v>
      </c>
      <c r="AL46" s="27">
        <f t="shared" si="15"/>
        <v>0</v>
      </c>
      <c r="AM46" s="27"/>
      <c r="AN46" s="27"/>
      <c r="AO46" s="27">
        <f t="shared" si="16"/>
        <v>0</v>
      </c>
      <c r="AP46" s="49">
        <f t="shared" si="0"/>
        <v>0</v>
      </c>
      <c r="AQ46" s="49">
        <f t="shared" si="1"/>
        <v>0</v>
      </c>
      <c r="AR46" s="49">
        <f t="shared" si="2"/>
        <v>0</v>
      </c>
      <c r="AS46" s="50">
        <f t="shared" si="17"/>
        <v>0</v>
      </c>
      <c r="AT46" s="50">
        <f t="shared" si="22"/>
        <v>0</v>
      </c>
      <c r="AU46" s="50">
        <f t="shared" si="23"/>
        <v>0</v>
      </c>
      <c r="AV46" s="27"/>
      <c r="AW46" s="27"/>
      <c r="AX46" s="27">
        <f>AV46+AW46</f>
        <v>0</v>
      </c>
      <c r="AY46" s="27">
        <f t="shared" si="21"/>
        <v>0</v>
      </c>
      <c r="AZ46" s="27" t="e">
        <f>#REF!+AW46</f>
        <v>#REF!</v>
      </c>
      <c r="BA46" s="27" t="e">
        <f>#REF!+AX46</f>
        <v>#REF!</v>
      </c>
      <c r="BB46" s="28">
        <f>AU46+AY46</f>
        <v>0</v>
      </c>
      <c r="BC46" s="28" t="e">
        <f>AZ46+#REF!</f>
        <v>#REF!</v>
      </c>
      <c r="BD46" s="28" t="e">
        <f t="shared" si="20"/>
        <v>#REF!</v>
      </c>
    </row>
    <row r="47" spans="1:56" s="14" customFormat="1" ht="38.25" customHeight="1">
      <c r="A47" s="80" t="s">
        <v>1</v>
      </c>
      <c r="B47" s="80"/>
      <c r="C47" s="31">
        <f>C43+C44+C46</f>
        <v>6057300</v>
      </c>
      <c r="D47" s="31">
        <f aca="true" t="shared" si="27" ref="D47:W47">D43+D44+D46</f>
        <v>0</v>
      </c>
      <c r="E47" s="31">
        <f t="shared" si="27"/>
        <v>6057300</v>
      </c>
      <c r="F47" s="31">
        <f t="shared" si="27"/>
        <v>28034900</v>
      </c>
      <c r="G47" s="31">
        <f t="shared" si="27"/>
        <v>0</v>
      </c>
      <c r="H47" s="31">
        <f t="shared" si="27"/>
        <v>28034900</v>
      </c>
      <c r="I47" s="31">
        <f t="shared" si="27"/>
        <v>47164100</v>
      </c>
      <c r="J47" s="31">
        <f t="shared" si="27"/>
        <v>0</v>
      </c>
      <c r="K47" s="31">
        <f t="shared" si="27"/>
        <v>47164100</v>
      </c>
      <c r="L47" s="31">
        <f t="shared" si="27"/>
        <v>0</v>
      </c>
      <c r="M47" s="31">
        <f t="shared" si="27"/>
        <v>0</v>
      </c>
      <c r="N47" s="31">
        <f t="shared" si="27"/>
        <v>0</v>
      </c>
      <c r="O47" s="31">
        <f t="shared" si="27"/>
        <v>4106415</v>
      </c>
      <c r="P47" s="31">
        <f t="shared" si="27"/>
        <v>0</v>
      </c>
      <c r="Q47" s="31">
        <f t="shared" si="27"/>
        <v>4106415</v>
      </c>
      <c r="R47" s="31">
        <f t="shared" si="27"/>
        <v>26368400</v>
      </c>
      <c r="S47" s="31">
        <f t="shared" si="27"/>
        <v>84200</v>
      </c>
      <c r="T47" s="31">
        <f t="shared" si="27"/>
        <v>26452600</v>
      </c>
      <c r="U47" s="31">
        <f t="shared" si="27"/>
        <v>18687000</v>
      </c>
      <c r="V47" s="31">
        <f t="shared" si="27"/>
        <v>57600</v>
      </c>
      <c r="W47" s="31">
        <f t="shared" si="27"/>
        <v>18744600</v>
      </c>
      <c r="X47" s="31">
        <f>X43+X44+X46</f>
        <v>0</v>
      </c>
      <c r="Y47" s="31">
        <f>Y43+Y44+Y46</f>
        <v>300000</v>
      </c>
      <c r="Z47" s="31">
        <f>Z43+Z44+Z46</f>
        <v>0</v>
      </c>
      <c r="AA47" s="31">
        <f aca="true" t="shared" si="28" ref="AA47:AR47">AA43+AA44+AA46+AA45</f>
        <v>2350898</v>
      </c>
      <c r="AB47" s="31">
        <f t="shared" si="28"/>
        <v>731782.35</v>
      </c>
      <c r="AC47" s="31">
        <f t="shared" si="28"/>
        <v>3082680.35</v>
      </c>
      <c r="AD47" s="31">
        <f>AD43+AD44+AD46+AD45</f>
        <v>0</v>
      </c>
      <c r="AE47" s="31">
        <f>AE43+AE44+AE46+AE45</f>
        <v>33245</v>
      </c>
      <c r="AF47" s="31">
        <f>AF43+AF44+AF46+AF45</f>
        <v>33245</v>
      </c>
      <c r="AG47" s="31">
        <f t="shared" si="28"/>
        <v>1111400</v>
      </c>
      <c r="AH47" s="31">
        <f t="shared" si="28"/>
        <v>0</v>
      </c>
      <c r="AI47" s="31">
        <f t="shared" si="28"/>
        <v>1111400</v>
      </c>
      <c r="AJ47" s="50">
        <f t="shared" si="13"/>
        <v>133880413</v>
      </c>
      <c r="AK47" s="50">
        <f t="shared" si="14"/>
        <v>1206827.35</v>
      </c>
      <c r="AL47" s="31">
        <f t="shared" si="28"/>
        <v>135087240.35</v>
      </c>
      <c r="AM47" s="31">
        <f t="shared" si="28"/>
        <v>994634</v>
      </c>
      <c r="AN47" s="31">
        <f t="shared" si="28"/>
        <v>121200</v>
      </c>
      <c r="AO47" s="31">
        <f t="shared" si="28"/>
        <v>1115834</v>
      </c>
      <c r="AP47" s="31">
        <f t="shared" si="28"/>
        <v>994634</v>
      </c>
      <c r="AQ47" s="31">
        <f t="shared" si="28"/>
        <v>121200</v>
      </c>
      <c r="AR47" s="31">
        <f t="shared" si="28"/>
        <v>1115834</v>
      </c>
      <c r="AS47" s="50">
        <f t="shared" si="17"/>
        <v>134875047</v>
      </c>
      <c r="AT47" s="50">
        <f t="shared" si="22"/>
        <v>1328027.35</v>
      </c>
      <c r="AU47" s="50">
        <f t="shared" si="23"/>
        <v>136203074.35</v>
      </c>
      <c r="AV47" s="31" t="e">
        <f>#REF!+AV43+AV44+#REF!+AV46</f>
        <v>#REF!</v>
      </c>
      <c r="AW47" s="31" t="e">
        <f>#REF!+AW43+AW44+#REF!+AW46</f>
        <v>#REF!</v>
      </c>
      <c r="AX47" s="31" t="e">
        <f>#REF!+AX43+AX44+#REF!+AX46</f>
        <v>#REF!</v>
      </c>
      <c r="AY47" s="27" t="e">
        <f t="shared" si="21"/>
        <v>#REF!</v>
      </c>
      <c r="AZ47" s="28" t="e">
        <f>#REF!+AW47</f>
        <v>#REF!</v>
      </c>
      <c r="BA47" s="28" t="e">
        <f>#REF!+AX47</f>
        <v>#REF!</v>
      </c>
      <c r="BB47" s="28" t="e">
        <f>AU47+AY47</f>
        <v>#REF!</v>
      </c>
      <c r="BC47" s="31" t="e">
        <f>#REF!+BC43+BC44+#REF!+BC46</f>
        <v>#REF!</v>
      </c>
      <c r="BD47" s="31" t="e">
        <f>#REF!+BD43+BD44+#REF!+BD46</f>
        <v>#REF!</v>
      </c>
    </row>
    <row r="48" spans="17:56" ht="33" customHeight="1">
      <c r="Q48" s="67"/>
      <c r="R48" s="67"/>
      <c r="S48" s="67"/>
      <c r="T48" s="67"/>
      <c r="U48" s="67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36"/>
      <c r="AW48" s="19"/>
      <c r="AX48" s="19"/>
      <c r="AY48" s="78" t="s">
        <v>37</v>
      </c>
      <c r="AZ48" s="78"/>
      <c r="BA48" s="78"/>
      <c r="BB48" s="78"/>
      <c r="BC48" s="78"/>
      <c r="BD48" s="19"/>
    </row>
    <row r="49" spans="2:53" ht="15.75">
      <c r="B49" s="5"/>
      <c r="C49" s="6"/>
      <c r="D49" s="6"/>
      <c r="E49" s="6"/>
      <c r="F49" s="6"/>
      <c r="G49" s="6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/>
      <c r="AV49" s="4"/>
      <c r="AW49" s="4"/>
      <c r="AX49" s="4"/>
      <c r="AY49" s="4"/>
      <c r="AZ49" s="4"/>
      <c r="BA49" s="4"/>
    </row>
    <row r="50" spans="3:53" ht="15.75">
      <c r="C50" s="8"/>
      <c r="D50" s="8"/>
      <c r="E50" s="8"/>
      <c r="F50" s="8"/>
      <c r="G50" s="8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40"/>
      <c r="AV50" s="7"/>
      <c r="AW50" s="7"/>
      <c r="AX50" s="7"/>
      <c r="AY50" s="7"/>
      <c r="AZ50" s="7"/>
      <c r="BA50" s="7"/>
    </row>
    <row r="55" spans="54:56" ht="15.75">
      <c r="BB55" s="7"/>
      <c r="BC55" s="7"/>
      <c r="BD55" s="7"/>
    </row>
  </sheetData>
  <mergeCells count="54">
    <mergeCell ref="O9:Q10"/>
    <mergeCell ref="L12:N12"/>
    <mergeCell ref="O12:Q12"/>
    <mergeCell ref="R9:T10"/>
    <mergeCell ref="R12:T12"/>
    <mergeCell ref="U9:W10"/>
    <mergeCell ref="U12:W12"/>
    <mergeCell ref="AG9:AI10"/>
    <mergeCell ref="AG12:AI12"/>
    <mergeCell ref="AA9:AC10"/>
    <mergeCell ref="AA12:AC12"/>
    <mergeCell ref="AD9:AF10"/>
    <mergeCell ref="AD12:AF12"/>
    <mergeCell ref="X9:Z10"/>
    <mergeCell ref="X12:Z12"/>
    <mergeCell ref="C12:E12"/>
    <mergeCell ref="AY9:BA10"/>
    <mergeCell ref="AV9:AX10"/>
    <mergeCell ref="F9:H10"/>
    <mergeCell ref="F12:H12"/>
    <mergeCell ref="AJ8:AL10"/>
    <mergeCell ref="I9:K10"/>
    <mergeCell ref="I12:K12"/>
    <mergeCell ref="L9:N10"/>
    <mergeCell ref="C9:E10"/>
    <mergeCell ref="A47:B47"/>
    <mergeCell ref="A43:B43"/>
    <mergeCell ref="A7:A10"/>
    <mergeCell ref="A44:B44"/>
    <mergeCell ref="B7:B11"/>
    <mergeCell ref="AY48:BC48"/>
    <mergeCell ref="BB7:BD10"/>
    <mergeCell ref="BB12:BD12"/>
    <mergeCell ref="AY12:BA12"/>
    <mergeCell ref="AV12:AX12"/>
    <mergeCell ref="AV7:BA7"/>
    <mergeCell ref="Q48:U48"/>
    <mergeCell ref="AG48:AU48"/>
    <mergeCell ref="AP9:AR10"/>
    <mergeCell ref="AS7:AU10"/>
    <mergeCell ref="AJ12:AL12"/>
    <mergeCell ref="AM12:AO12"/>
    <mergeCell ref="AP12:AR12"/>
    <mergeCell ref="AM9:AO10"/>
    <mergeCell ref="AM7:AR7"/>
    <mergeCell ref="AM8:AR8"/>
    <mergeCell ref="R2:T2"/>
    <mergeCell ref="C5:T5"/>
    <mergeCell ref="C7:E8"/>
    <mergeCell ref="F7:T7"/>
    <mergeCell ref="U7:AL7"/>
    <mergeCell ref="F8:T8"/>
    <mergeCell ref="U8:AI8"/>
    <mergeCell ref="R3:S3"/>
  </mergeCells>
  <printOptions/>
  <pageMargins left="0.5511811023622047" right="0.3937007874015748" top="0.984251968503937" bottom="0.31496062992125984" header="1.3385826771653544" footer="0.5511811023622047"/>
  <pageSetup fitToHeight="3" fitToWidth="3" horizontalDpi="600" verticalDpi="600" orientation="landscape" paperSize="9" scale="3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tabSelected="1" view="pageBreakPreview" zoomScale="75" zoomScaleNormal="65" zoomScaleSheetLayoutView="75" workbookViewId="0" topLeftCell="B4">
      <pane xSplit="1" ySplit="9" topLeftCell="Y44" activePane="bottomRight" state="frozen"/>
      <selection pane="topLeft" activeCell="B4" sqref="B4"/>
      <selection pane="topRight" activeCell="C4" sqref="C4"/>
      <selection pane="bottomLeft" activeCell="B13" sqref="B13"/>
      <selection pane="bottomRight" activeCell="AB17" sqref="AB17"/>
    </sheetView>
  </sheetViews>
  <sheetFormatPr defaultColWidth="9.00390625" defaultRowHeight="12.75"/>
  <cols>
    <col min="1" max="1" width="7.125" style="9" hidden="1" customWidth="1"/>
    <col min="2" max="2" width="36.75390625" style="1" customWidth="1"/>
    <col min="3" max="3" width="15.625" style="2" customWidth="1"/>
    <col min="4" max="4" width="13.75390625" style="2" customWidth="1"/>
    <col min="5" max="5" width="18.25390625" style="2" customWidth="1"/>
    <col min="6" max="6" width="15.875" style="2" customWidth="1"/>
    <col min="7" max="7" width="15.00390625" style="2" customWidth="1"/>
    <col min="8" max="8" width="16.25390625" style="2" customWidth="1"/>
    <col min="9" max="9" width="16.25390625" style="1" customWidth="1"/>
    <col min="10" max="10" width="15.25390625" style="1" customWidth="1"/>
    <col min="11" max="11" width="15.75390625" style="1" customWidth="1"/>
    <col min="12" max="12" width="27.375" style="1" hidden="1" customWidth="1"/>
    <col min="13" max="13" width="27.75390625" style="1" hidden="1" customWidth="1"/>
    <col min="14" max="14" width="28.125" style="1" hidden="1" customWidth="1"/>
    <col min="15" max="15" width="17.75390625" style="1" customWidth="1"/>
    <col min="16" max="16" width="14.25390625" style="1" customWidth="1"/>
    <col min="17" max="17" width="16.375" style="1" customWidth="1"/>
    <col min="18" max="18" width="15.75390625" style="1" customWidth="1"/>
    <col min="19" max="19" width="13.125" style="1" customWidth="1"/>
    <col min="20" max="20" width="18.625" style="1" customWidth="1"/>
    <col min="21" max="21" width="15.875" style="1" customWidth="1"/>
    <col min="22" max="22" width="14.00390625" style="1" customWidth="1"/>
    <col min="23" max="25" width="15.25390625" style="1" customWidth="1"/>
    <col min="26" max="26" width="14.625" style="1" customWidth="1"/>
    <col min="27" max="27" width="14.00390625" style="1" customWidth="1"/>
    <col min="28" max="28" width="14.375" style="1" customWidth="1"/>
    <col min="29" max="30" width="15.75390625" style="1" customWidth="1"/>
    <col min="31" max="31" width="14.625" style="1" customWidth="1"/>
    <col min="32" max="32" width="15.75390625" style="1" customWidth="1"/>
    <col min="33" max="33" width="14.375" style="1" customWidth="1"/>
    <col min="34" max="34" width="14.00390625" style="1" customWidth="1"/>
    <col min="35" max="38" width="17.25390625" style="1" customWidth="1"/>
    <col min="39" max="39" width="14.125" style="1" customWidth="1"/>
    <col min="40" max="40" width="14.875" style="1" customWidth="1"/>
    <col min="41" max="41" width="15.75390625" style="1" customWidth="1"/>
    <col min="42" max="42" width="16.125" style="1" customWidth="1"/>
    <col min="43" max="43" width="14.625" style="1" customWidth="1"/>
    <col min="44" max="44" width="16.25390625" style="1" customWidth="1"/>
    <col min="45" max="45" width="16.75390625" style="1" customWidth="1"/>
    <col min="46" max="46" width="16.125" style="1" customWidth="1"/>
    <col min="47" max="47" width="17.875" style="1" customWidth="1"/>
    <col min="48" max="48" width="14.625" style="1" hidden="1" customWidth="1"/>
    <col min="49" max="49" width="9.625" style="1" hidden="1" customWidth="1"/>
    <col min="50" max="50" width="16.625" style="1" hidden="1" customWidth="1"/>
    <col min="51" max="51" width="15.875" style="1" hidden="1" customWidth="1"/>
    <col min="52" max="52" width="10.00390625" style="1" hidden="1" customWidth="1"/>
    <col min="53" max="53" width="15.25390625" style="1" hidden="1" customWidth="1"/>
    <col min="54" max="54" width="17.375" style="1" hidden="1" customWidth="1"/>
    <col min="55" max="55" width="13.375" style="1" hidden="1" customWidth="1"/>
    <col min="56" max="56" width="0.12890625" style="1" hidden="1" customWidth="1"/>
    <col min="57" max="16384" width="9.125" style="1" customWidth="1"/>
  </cols>
  <sheetData>
    <row r="1" spans="12:56" ht="28.5" customHeight="1">
      <c r="L1" s="32"/>
      <c r="M1" s="32"/>
      <c r="N1" s="32"/>
      <c r="O1" s="32"/>
      <c r="P1" s="32"/>
      <c r="R1" s="32" t="s">
        <v>62</v>
      </c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V1" s="12"/>
      <c r="AW1" s="12"/>
      <c r="AX1" s="12"/>
      <c r="AY1" s="12"/>
      <c r="AZ1" s="12"/>
      <c r="BA1" s="12"/>
      <c r="BB1" s="12"/>
      <c r="BC1" s="11"/>
      <c r="BD1" s="11"/>
    </row>
    <row r="2" spans="12:56" ht="20.25" customHeight="1">
      <c r="L2" s="33"/>
      <c r="M2" s="33"/>
      <c r="N2" s="33"/>
      <c r="O2" s="33"/>
      <c r="P2" s="33"/>
      <c r="R2" s="54" t="s">
        <v>36</v>
      </c>
      <c r="S2" s="54"/>
      <c r="T2" s="54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V2" s="12"/>
      <c r="AW2" s="12"/>
      <c r="AX2" s="12"/>
      <c r="AY2" s="12"/>
      <c r="AZ2" s="12"/>
      <c r="BA2" s="12"/>
      <c r="BB2" s="12"/>
      <c r="BC2" s="11"/>
      <c r="BD2" s="11"/>
    </row>
    <row r="3" spans="12:56" ht="20.25" customHeight="1">
      <c r="L3" s="33"/>
      <c r="M3" s="33"/>
      <c r="N3" s="33"/>
      <c r="O3" s="33"/>
      <c r="P3" s="33"/>
      <c r="R3" s="54" t="s">
        <v>94</v>
      </c>
      <c r="S3" s="54"/>
      <c r="T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V3" s="12"/>
      <c r="AW3" s="12"/>
      <c r="AX3" s="12"/>
      <c r="AY3" s="12"/>
      <c r="AZ3" s="12"/>
      <c r="BA3" s="12"/>
      <c r="BB3" s="12"/>
      <c r="BC3" s="11"/>
      <c r="BD3" s="11"/>
    </row>
    <row r="4" spans="12:56" ht="20.25" customHeight="1">
      <c r="L4" s="20"/>
      <c r="M4" s="20"/>
      <c r="N4" s="20"/>
      <c r="O4" s="20"/>
      <c r="P4" s="20"/>
      <c r="R4" s="20" t="s">
        <v>100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V4" s="12"/>
      <c r="AW4" s="12"/>
      <c r="AX4" s="12"/>
      <c r="AY4" s="12"/>
      <c r="AZ4" s="12"/>
      <c r="BA4" s="12"/>
      <c r="BB4" s="12"/>
      <c r="BC4" s="11"/>
      <c r="BD4" s="11"/>
    </row>
    <row r="5" spans="2:56" ht="56.25" customHeight="1">
      <c r="B5" s="21"/>
      <c r="C5" s="55" t="s">
        <v>98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13"/>
      <c r="AV5" s="13"/>
      <c r="AW5" s="13"/>
      <c r="AX5" s="13"/>
      <c r="AY5" s="13"/>
      <c r="AZ5" s="13"/>
      <c r="BA5" s="13"/>
      <c r="BB5" s="13"/>
      <c r="BC5" s="10"/>
      <c r="BD5" s="10"/>
    </row>
    <row r="6" spans="12:47" ht="17.25" customHeight="1">
      <c r="L6" s="38"/>
      <c r="M6" s="38"/>
      <c r="N6" s="38"/>
      <c r="O6" s="38"/>
      <c r="P6" s="38"/>
      <c r="AU6" s="13" t="s">
        <v>41</v>
      </c>
    </row>
    <row r="7" spans="1:57" ht="36" customHeight="1">
      <c r="A7" s="82"/>
      <c r="B7" s="84" t="s">
        <v>51</v>
      </c>
      <c r="C7" s="56" t="s">
        <v>43</v>
      </c>
      <c r="D7" s="57"/>
      <c r="E7" s="58"/>
      <c r="F7" s="53" t="s">
        <v>44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 t="s">
        <v>44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 t="s">
        <v>57</v>
      </c>
      <c r="AN7" s="53"/>
      <c r="AO7" s="53"/>
      <c r="AP7" s="53"/>
      <c r="AQ7" s="53"/>
      <c r="AR7" s="53"/>
      <c r="AS7" s="69" t="s">
        <v>60</v>
      </c>
      <c r="AT7" s="70"/>
      <c r="AU7" s="71"/>
      <c r="AV7" s="65"/>
      <c r="AW7" s="65"/>
      <c r="AX7" s="65"/>
      <c r="AY7" s="65"/>
      <c r="AZ7" s="65"/>
      <c r="BA7" s="66"/>
      <c r="BB7" s="79" t="s">
        <v>2</v>
      </c>
      <c r="BC7" s="79"/>
      <c r="BD7" s="79"/>
      <c r="BE7" s="3"/>
    </row>
    <row r="8" spans="1:57" ht="25.5" customHeight="1">
      <c r="A8" s="82"/>
      <c r="B8" s="85"/>
      <c r="C8" s="59"/>
      <c r="D8" s="60"/>
      <c r="E8" s="61"/>
      <c r="F8" s="53" t="s">
        <v>42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 t="s">
        <v>42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 t="s">
        <v>58</v>
      </c>
      <c r="AK8" s="53"/>
      <c r="AL8" s="53"/>
      <c r="AM8" s="53" t="s">
        <v>56</v>
      </c>
      <c r="AN8" s="53"/>
      <c r="AO8" s="53"/>
      <c r="AP8" s="53"/>
      <c r="AQ8" s="53"/>
      <c r="AR8" s="53"/>
      <c r="AS8" s="72"/>
      <c r="AT8" s="73"/>
      <c r="AU8" s="74"/>
      <c r="AV8" s="35"/>
      <c r="AW8" s="35"/>
      <c r="AX8" s="35"/>
      <c r="AY8" s="35"/>
      <c r="AZ8" s="35"/>
      <c r="BA8" s="37"/>
      <c r="BB8" s="79"/>
      <c r="BC8" s="79"/>
      <c r="BD8" s="79"/>
      <c r="BE8" s="3"/>
    </row>
    <row r="9" spans="1:57" s="17" customFormat="1" ht="92.25" customHeight="1">
      <c r="A9" s="82"/>
      <c r="B9" s="85"/>
      <c r="C9" s="90" t="s">
        <v>38</v>
      </c>
      <c r="D9" s="91"/>
      <c r="E9" s="92"/>
      <c r="F9" s="88" t="s">
        <v>46</v>
      </c>
      <c r="G9" s="88"/>
      <c r="H9" s="88"/>
      <c r="I9" s="89" t="s">
        <v>101</v>
      </c>
      <c r="J9" s="89"/>
      <c r="K9" s="89"/>
      <c r="L9" s="89" t="s">
        <v>48</v>
      </c>
      <c r="M9" s="89"/>
      <c r="N9" s="89"/>
      <c r="O9" s="89" t="s">
        <v>49</v>
      </c>
      <c r="P9" s="89"/>
      <c r="Q9" s="89"/>
      <c r="R9" s="89" t="s">
        <v>39</v>
      </c>
      <c r="S9" s="89"/>
      <c r="T9" s="89"/>
      <c r="U9" s="89" t="s">
        <v>40</v>
      </c>
      <c r="V9" s="89"/>
      <c r="W9" s="89"/>
      <c r="X9" s="96" t="s">
        <v>97</v>
      </c>
      <c r="Y9" s="97"/>
      <c r="Z9" s="98"/>
      <c r="AA9" s="96" t="s">
        <v>34</v>
      </c>
      <c r="AB9" s="97"/>
      <c r="AC9" s="98"/>
      <c r="AD9" s="96" t="s">
        <v>96</v>
      </c>
      <c r="AE9" s="97"/>
      <c r="AF9" s="98"/>
      <c r="AG9" s="89" t="s">
        <v>102</v>
      </c>
      <c r="AH9" s="89"/>
      <c r="AI9" s="89"/>
      <c r="AJ9" s="53"/>
      <c r="AK9" s="53"/>
      <c r="AL9" s="53"/>
      <c r="AM9" s="53" t="s">
        <v>34</v>
      </c>
      <c r="AN9" s="53"/>
      <c r="AO9" s="53"/>
      <c r="AP9" s="53" t="s">
        <v>59</v>
      </c>
      <c r="AQ9" s="53"/>
      <c r="AR9" s="53"/>
      <c r="AS9" s="72"/>
      <c r="AT9" s="73"/>
      <c r="AU9" s="74"/>
      <c r="AV9" s="87" t="s">
        <v>34</v>
      </c>
      <c r="AW9" s="87"/>
      <c r="AX9" s="87"/>
      <c r="AY9" s="79" t="s">
        <v>0</v>
      </c>
      <c r="AZ9" s="79"/>
      <c r="BA9" s="79"/>
      <c r="BB9" s="79"/>
      <c r="BC9" s="79"/>
      <c r="BD9" s="79"/>
      <c r="BE9" s="16"/>
    </row>
    <row r="10" spans="1:56" s="18" customFormat="1" ht="178.5" customHeight="1">
      <c r="A10" s="82"/>
      <c r="B10" s="85"/>
      <c r="C10" s="93"/>
      <c r="D10" s="94"/>
      <c r="E10" s="95"/>
      <c r="F10" s="88"/>
      <c r="G10" s="88"/>
      <c r="H10" s="88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9"/>
      <c r="Y10" s="100"/>
      <c r="Z10" s="101"/>
      <c r="AA10" s="99"/>
      <c r="AB10" s="100"/>
      <c r="AC10" s="101"/>
      <c r="AD10" s="99"/>
      <c r="AE10" s="100"/>
      <c r="AF10" s="101"/>
      <c r="AG10" s="89"/>
      <c r="AH10" s="89"/>
      <c r="AI10" s="89"/>
      <c r="AJ10" s="53"/>
      <c r="AK10" s="53"/>
      <c r="AL10" s="53"/>
      <c r="AM10" s="53"/>
      <c r="AN10" s="53"/>
      <c r="AO10" s="53"/>
      <c r="AP10" s="53"/>
      <c r="AQ10" s="53"/>
      <c r="AR10" s="53"/>
      <c r="AS10" s="75"/>
      <c r="AT10" s="76"/>
      <c r="AU10" s="77"/>
      <c r="AV10" s="87"/>
      <c r="AW10" s="87"/>
      <c r="AX10" s="87"/>
      <c r="AY10" s="79"/>
      <c r="AZ10" s="79"/>
      <c r="BA10" s="79"/>
      <c r="BB10" s="79"/>
      <c r="BC10" s="79"/>
      <c r="BD10" s="79"/>
    </row>
    <row r="11" spans="1:56" s="18" customFormat="1" ht="59.25" customHeight="1">
      <c r="A11" s="22"/>
      <c r="B11" s="86"/>
      <c r="C11" s="48" t="s">
        <v>53</v>
      </c>
      <c r="D11" s="48" t="s">
        <v>54</v>
      </c>
      <c r="E11" s="48" t="s">
        <v>55</v>
      </c>
      <c r="F11" s="48" t="s">
        <v>53</v>
      </c>
      <c r="G11" s="48" t="s">
        <v>54</v>
      </c>
      <c r="H11" s="48" t="s">
        <v>55</v>
      </c>
      <c r="I11" s="48" t="s">
        <v>53</v>
      </c>
      <c r="J11" s="48" t="s">
        <v>54</v>
      </c>
      <c r="K11" s="48" t="s">
        <v>55</v>
      </c>
      <c r="L11" s="48" t="s">
        <v>53</v>
      </c>
      <c r="M11" s="48" t="s">
        <v>54</v>
      </c>
      <c r="N11" s="48" t="s">
        <v>55</v>
      </c>
      <c r="O11" s="48" t="s">
        <v>53</v>
      </c>
      <c r="P11" s="48" t="s">
        <v>54</v>
      </c>
      <c r="Q11" s="48" t="s">
        <v>55</v>
      </c>
      <c r="R11" s="48" t="s">
        <v>53</v>
      </c>
      <c r="S11" s="48" t="s">
        <v>54</v>
      </c>
      <c r="T11" s="48" t="s">
        <v>55</v>
      </c>
      <c r="U11" s="48" t="s">
        <v>53</v>
      </c>
      <c r="V11" s="48" t="s">
        <v>54</v>
      </c>
      <c r="W11" s="48" t="s">
        <v>55</v>
      </c>
      <c r="X11" s="48" t="s">
        <v>53</v>
      </c>
      <c r="Y11" s="48" t="s">
        <v>54</v>
      </c>
      <c r="Z11" s="48" t="s">
        <v>55</v>
      </c>
      <c r="AA11" s="48" t="s">
        <v>53</v>
      </c>
      <c r="AB11" s="48" t="s">
        <v>54</v>
      </c>
      <c r="AC11" s="48" t="s">
        <v>55</v>
      </c>
      <c r="AD11" s="48" t="s">
        <v>53</v>
      </c>
      <c r="AE11" s="48" t="s">
        <v>54</v>
      </c>
      <c r="AF11" s="48" t="s">
        <v>55</v>
      </c>
      <c r="AG11" s="48" t="s">
        <v>53</v>
      </c>
      <c r="AH11" s="48" t="s">
        <v>54</v>
      </c>
      <c r="AI11" s="48" t="s">
        <v>55</v>
      </c>
      <c r="AJ11" s="48" t="s">
        <v>53</v>
      </c>
      <c r="AK11" s="48" t="s">
        <v>54</v>
      </c>
      <c r="AL11" s="48" t="s">
        <v>55</v>
      </c>
      <c r="AM11" s="48" t="s">
        <v>53</v>
      </c>
      <c r="AN11" s="48" t="s">
        <v>54</v>
      </c>
      <c r="AO11" s="48" t="s">
        <v>55</v>
      </c>
      <c r="AP11" s="48" t="s">
        <v>53</v>
      </c>
      <c r="AQ11" s="48" t="s">
        <v>54</v>
      </c>
      <c r="AR11" s="48" t="s">
        <v>55</v>
      </c>
      <c r="AS11" s="48" t="s">
        <v>53</v>
      </c>
      <c r="AT11" s="48" t="s">
        <v>54</v>
      </c>
      <c r="AU11" s="48" t="s">
        <v>55</v>
      </c>
      <c r="AV11" s="42"/>
      <c r="AW11" s="43"/>
      <c r="AX11" s="44"/>
      <c r="AY11" s="45"/>
      <c r="AZ11" s="46"/>
      <c r="BA11" s="47"/>
      <c r="BB11" s="45"/>
      <c r="BC11" s="46"/>
      <c r="BD11" s="47"/>
    </row>
    <row r="12" spans="1:56" ht="18.75" customHeight="1">
      <c r="A12" s="22"/>
      <c r="B12" s="23"/>
      <c r="C12" s="62">
        <v>41020100</v>
      </c>
      <c r="D12" s="63"/>
      <c r="E12" s="64"/>
      <c r="F12" s="62">
        <v>41030600</v>
      </c>
      <c r="G12" s="63"/>
      <c r="H12" s="64"/>
      <c r="I12" s="62">
        <v>41030800</v>
      </c>
      <c r="J12" s="63"/>
      <c r="K12" s="64"/>
      <c r="L12" s="62">
        <v>41030900</v>
      </c>
      <c r="M12" s="63"/>
      <c r="N12" s="64"/>
      <c r="O12" s="62">
        <v>41031000</v>
      </c>
      <c r="P12" s="63"/>
      <c r="Q12" s="64"/>
      <c r="R12" s="62">
        <v>41033900</v>
      </c>
      <c r="S12" s="63"/>
      <c r="T12" s="64"/>
      <c r="U12" s="62">
        <v>41034200</v>
      </c>
      <c r="V12" s="63"/>
      <c r="W12" s="64"/>
      <c r="X12" s="62">
        <v>41034500</v>
      </c>
      <c r="Y12" s="63"/>
      <c r="Z12" s="64"/>
      <c r="AA12" s="62">
        <v>41035000</v>
      </c>
      <c r="AB12" s="63"/>
      <c r="AC12" s="64"/>
      <c r="AD12" s="62">
        <v>41035200</v>
      </c>
      <c r="AE12" s="63"/>
      <c r="AF12" s="64"/>
      <c r="AG12" s="62">
        <v>41035800</v>
      </c>
      <c r="AH12" s="63"/>
      <c r="AI12" s="64"/>
      <c r="AJ12" s="62"/>
      <c r="AK12" s="63"/>
      <c r="AL12" s="64"/>
      <c r="AM12" s="62">
        <v>41035000</v>
      </c>
      <c r="AN12" s="63"/>
      <c r="AO12" s="64"/>
      <c r="AP12" s="62"/>
      <c r="AQ12" s="63"/>
      <c r="AR12" s="64"/>
      <c r="AS12" s="24"/>
      <c r="AT12" s="24"/>
      <c r="AU12" s="34"/>
      <c r="AV12" s="62">
        <v>41035000</v>
      </c>
      <c r="AW12" s="63"/>
      <c r="AX12" s="64"/>
      <c r="AY12" s="62"/>
      <c r="AZ12" s="63"/>
      <c r="BA12" s="64"/>
      <c r="BB12" s="62"/>
      <c r="BC12" s="63"/>
      <c r="BD12" s="64"/>
    </row>
    <row r="13" spans="1:56" s="2" customFormat="1" ht="18" customHeight="1">
      <c r="A13" s="25" t="s">
        <v>3</v>
      </c>
      <c r="B13" s="26" t="s">
        <v>64</v>
      </c>
      <c r="C13" s="27"/>
      <c r="D13" s="27"/>
      <c r="E13" s="27">
        <f aca="true" t="shared" si="0" ref="E13:E42">C13+D13</f>
        <v>0</v>
      </c>
      <c r="F13" s="27"/>
      <c r="G13" s="27"/>
      <c r="H13" s="27">
        <f aca="true" t="shared" si="1" ref="H13:H42">F13+G13</f>
        <v>0</v>
      </c>
      <c r="I13" s="27"/>
      <c r="J13" s="27"/>
      <c r="K13" s="27">
        <f aca="true" t="shared" si="2" ref="K13:K42">I13+J13</f>
        <v>0</v>
      </c>
      <c r="L13" s="27"/>
      <c r="M13" s="27"/>
      <c r="N13" s="27">
        <f aca="true" t="shared" si="3" ref="N13:N42">L13+M13</f>
        <v>0</v>
      </c>
      <c r="O13" s="27"/>
      <c r="P13" s="27"/>
      <c r="Q13" s="27">
        <f aca="true" t="shared" si="4" ref="Q13:Q42">O13+P13</f>
        <v>0</v>
      </c>
      <c r="R13" s="27"/>
      <c r="S13" s="27"/>
      <c r="T13" s="27">
        <f aca="true" t="shared" si="5" ref="T13:T42">R13+S13</f>
        <v>0</v>
      </c>
      <c r="U13" s="27"/>
      <c r="V13" s="27"/>
      <c r="W13" s="27">
        <f aca="true" t="shared" si="6" ref="W13:W42">U13+V13</f>
        <v>0</v>
      </c>
      <c r="X13" s="27"/>
      <c r="Y13" s="27"/>
      <c r="Z13" s="27"/>
      <c r="AA13" s="27">
        <v>197423.78</v>
      </c>
      <c r="AB13" s="27"/>
      <c r="AC13" s="27">
        <f aca="true" t="shared" si="7" ref="AC13:AC42">AA13+AB13</f>
        <v>197423.78</v>
      </c>
      <c r="AD13" s="27"/>
      <c r="AE13" s="27"/>
      <c r="AF13" s="27"/>
      <c r="AG13" s="27"/>
      <c r="AH13" s="27"/>
      <c r="AI13" s="27">
        <f aca="true" t="shared" si="8" ref="AI13:AI42">AG13+AH13</f>
        <v>0</v>
      </c>
      <c r="AJ13" s="27">
        <f aca="true" t="shared" si="9" ref="AJ13:AJ47">C13+F13+I13+L13+O13+R13+U13+AG13+AA13+AD13+X13</f>
        <v>197423.78</v>
      </c>
      <c r="AK13" s="27">
        <f aca="true" t="shared" si="10" ref="AK13:AK47">D13+G13+J13+M13+P13+S13+V13+AH13+AB13+AE13+Y13</f>
        <v>0</v>
      </c>
      <c r="AL13" s="27">
        <f aca="true" t="shared" si="11" ref="AL13:AL42">AJ13+AK13</f>
        <v>197423.78</v>
      </c>
      <c r="AM13" s="27">
        <v>28500</v>
      </c>
      <c r="AN13" s="27">
        <v>10000</v>
      </c>
      <c r="AO13" s="27">
        <f aca="true" t="shared" si="12" ref="AO13:AO42">AM13+AN13</f>
        <v>38500</v>
      </c>
      <c r="AP13" s="49">
        <f aca="true" t="shared" si="13" ref="AP13:AP42">AM13</f>
        <v>28500</v>
      </c>
      <c r="AQ13" s="49">
        <f aca="true" t="shared" si="14" ref="AQ13:AQ42">AN13</f>
        <v>10000</v>
      </c>
      <c r="AR13" s="49">
        <f aca="true" t="shared" si="15" ref="AR13:AR42">AP13+AQ13</f>
        <v>38500</v>
      </c>
      <c r="AS13" s="50">
        <f aca="true" t="shared" si="16" ref="AS13:AS47">AJ13+AP13</f>
        <v>225923.78</v>
      </c>
      <c r="AT13" s="50">
        <f aca="true" t="shared" si="17" ref="AT13:AT47">AK13+AQ13</f>
        <v>10000</v>
      </c>
      <c r="AU13" s="50">
        <f aca="true" t="shared" si="18" ref="AU13:AU47">AL13+AR13</f>
        <v>235923.78</v>
      </c>
      <c r="AV13" s="27"/>
      <c r="AW13" s="27"/>
      <c r="AX13" s="27">
        <f aca="true" t="shared" si="19" ref="AX13:AX44">AV13+AW13</f>
        <v>0</v>
      </c>
      <c r="AY13" s="27" t="e">
        <f>#REF!+AV13</f>
        <v>#REF!</v>
      </c>
      <c r="AZ13" s="27" t="e">
        <f>#REF!+AW13</f>
        <v>#REF!</v>
      </c>
      <c r="BA13" s="27" t="e">
        <f>#REF!+AX13</f>
        <v>#REF!</v>
      </c>
      <c r="BB13" s="28" t="e">
        <f>AY13+AU13</f>
        <v>#REF!</v>
      </c>
      <c r="BC13" s="28" t="e">
        <f>AZ13+#REF!</f>
        <v>#REF!</v>
      </c>
      <c r="BD13" s="28" t="e">
        <f aca="true" t="shared" si="20" ref="BD13:BD44">BB13+BC13</f>
        <v>#REF!</v>
      </c>
    </row>
    <row r="14" spans="1:56" s="2" customFormat="1" ht="18" customHeight="1">
      <c r="A14" s="25" t="s">
        <v>4</v>
      </c>
      <c r="B14" s="26" t="s">
        <v>65</v>
      </c>
      <c r="C14" s="27"/>
      <c r="D14" s="27"/>
      <c r="E14" s="27">
        <f t="shared" si="0"/>
        <v>0</v>
      </c>
      <c r="F14" s="27"/>
      <c r="G14" s="27"/>
      <c r="H14" s="27">
        <f t="shared" si="1"/>
        <v>0</v>
      </c>
      <c r="I14" s="27"/>
      <c r="J14" s="27"/>
      <c r="K14" s="27">
        <f t="shared" si="2"/>
        <v>0</v>
      </c>
      <c r="L14" s="27"/>
      <c r="M14" s="27"/>
      <c r="N14" s="27">
        <f t="shared" si="3"/>
        <v>0</v>
      </c>
      <c r="O14" s="27"/>
      <c r="P14" s="27"/>
      <c r="Q14" s="27">
        <f t="shared" si="4"/>
        <v>0</v>
      </c>
      <c r="R14" s="27"/>
      <c r="S14" s="27"/>
      <c r="T14" s="27">
        <f t="shared" si="5"/>
        <v>0</v>
      </c>
      <c r="U14" s="27"/>
      <c r="V14" s="27"/>
      <c r="W14" s="27">
        <f t="shared" si="6"/>
        <v>0</v>
      </c>
      <c r="X14" s="27"/>
      <c r="Y14" s="27"/>
      <c r="Z14" s="27"/>
      <c r="AA14" s="27">
        <v>138140.49</v>
      </c>
      <c r="AB14" s="27"/>
      <c r="AC14" s="27">
        <f t="shared" si="7"/>
        <v>138140.49</v>
      </c>
      <c r="AD14" s="27"/>
      <c r="AE14" s="27"/>
      <c r="AF14" s="27"/>
      <c r="AG14" s="27"/>
      <c r="AH14" s="27"/>
      <c r="AI14" s="27">
        <f t="shared" si="8"/>
        <v>0</v>
      </c>
      <c r="AJ14" s="27">
        <f t="shared" si="9"/>
        <v>138140.49</v>
      </c>
      <c r="AK14" s="27">
        <f t="shared" si="10"/>
        <v>0</v>
      </c>
      <c r="AL14" s="27">
        <f t="shared" si="11"/>
        <v>138140.49</v>
      </c>
      <c r="AM14" s="27">
        <v>52000</v>
      </c>
      <c r="AN14" s="27">
        <v>6000</v>
      </c>
      <c r="AO14" s="27">
        <f t="shared" si="12"/>
        <v>58000</v>
      </c>
      <c r="AP14" s="49">
        <f t="shared" si="13"/>
        <v>52000</v>
      </c>
      <c r="AQ14" s="49">
        <f t="shared" si="14"/>
        <v>6000</v>
      </c>
      <c r="AR14" s="49">
        <f t="shared" si="15"/>
        <v>58000</v>
      </c>
      <c r="AS14" s="50">
        <f t="shared" si="16"/>
        <v>190140.49</v>
      </c>
      <c r="AT14" s="50">
        <f t="shared" si="17"/>
        <v>6000</v>
      </c>
      <c r="AU14" s="50">
        <f t="shared" si="18"/>
        <v>196140.49</v>
      </c>
      <c r="AV14" s="27"/>
      <c r="AW14" s="27"/>
      <c r="AX14" s="27">
        <f t="shared" si="19"/>
        <v>0</v>
      </c>
      <c r="AY14" s="27">
        <f aca="true" t="shared" si="21" ref="AY14:AY44">AV14</f>
        <v>0</v>
      </c>
      <c r="AZ14" s="27" t="e">
        <f>#REF!+AW14</f>
        <v>#REF!</v>
      </c>
      <c r="BA14" s="27" t="e">
        <f>#REF!+AX14</f>
        <v>#REF!</v>
      </c>
      <c r="BB14" s="28">
        <f aca="true" t="shared" si="22" ref="BB14:BB42">AU14+AY14</f>
        <v>196140.49</v>
      </c>
      <c r="BC14" s="28" t="e">
        <f>AZ14+#REF!</f>
        <v>#REF!</v>
      </c>
      <c r="BD14" s="28" t="e">
        <f t="shared" si="20"/>
        <v>#REF!</v>
      </c>
    </row>
    <row r="15" spans="1:56" s="2" customFormat="1" ht="18" customHeight="1">
      <c r="A15" s="25" t="s">
        <v>5</v>
      </c>
      <c r="B15" s="26" t="s">
        <v>66</v>
      </c>
      <c r="C15" s="27"/>
      <c r="D15" s="27"/>
      <c r="E15" s="27">
        <f t="shared" si="0"/>
        <v>0</v>
      </c>
      <c r="F15" s="27"/>
      <c r="G15" s="27"/>
      <c r="H15" s="27">
        <f t="shared" si="1"/>
        <v>0</v>
      </c>
      <c r="I15" s="27"/>
      <c r="J15" s="27"/>
      <c r="K15" s="27">
        <f t="shared" si="2"/>
        <v>0</v>
      </c>
      <c r="L15" s="27"/>
      <c r="M15" s="27"/>
      <c r="N15" s="27">
        <f t="shared" si="3"/>
        <v>0</v>
      </c>
      <c r="O15" s="27"/>
      <c r="P15" s="27"/>
      <c r="Q15" s="27">
        <f t="shared" si="4"/>
        <v>0</v>
      </c>
      <c r="R15" s="27"/>
      <c r="S15" s="27"/>
      <c r="T15" s="27">
        <f t="shared" si="5"/>
        <v>0</v>
      </c>
      <c r="U15" s="27"/>
      <c r="V15" s="27"/>
      <c r="W15" s="27">
        <f t="shared" si="6"/>
        <v>0</v>
      </c>
      <c r="X15" s="27"/>
      <c r="Y15" s="27"/>
      <c r="Z15" s="27"/>
      <c r="AA15" s="27">
        <v>80095.86</v>
      </c>
      <c r="AB15" s="27"/>
      <c r="AC15" s="27">
        <f t="shared" si="7"/>
        <v>80095.86</v>
      </c>
      <c r="AD15" s="27"/>
      <c r="AE15" s="27"/>
      <c r="AF15" s="27"/>
      <c r="AG15" s="27"/>
      <c r="AH15" s="27"/>
      <c r="AI15" s="27">
        <f t="shared" si="8"/>
        <v>0</v>
      </c>
      <c r="AJ15" s="27">
        <f t="shared" si="9"/>
        <v>80095.86</v>
      </c>
      <c r="AK15" s="27">
        <f t="shared" si="10"/>
        <v>0</v>
      </c>
      <c r="AL15" s="27">
        <f t="shared" si="11"/>
        <v>80095.86</v>
      </c>
      <c r="AM15" s="27">
        <v>155200</v>
      </c>
      <c r="AN15" s="27">
        <v>5000</v>
      </c>
      <c r="AO15" s="27">
        <f t="shared" si="12"/>
        <v>160200</v>
      </c>
      <c r="AP15" s="49">
        <f t="shared" si="13"/>
        <v>155200</v>
      </c>
      <c r="AQ15" s="49">
        <f t="shared" si="14"/>
        <v>5000</v>
      </c>
      <c r="AR15" s="49">
        <f t="shared" si="15"/>
        <v>160200</v>
      </c>
      <c r="AS15" s="50">
        <f t="shared" si="16"/>
        <v>235295.86</v>
      </c>
      <c r="AT15" s="50">
        <f t="shared" si="17"/>
        <v>5000</v>
      </c>
      <c r="AU15" s="50">
        <f t="shared" si="18"/>
        <v>240295.86</v>
      </c>
      <c r="AV15" s="27"/>
      <c r="AW15" s="27"/>
      <c r="AX15" s="27">
        <f t="shared" si="19"/>
        <v>0</v>
      </c>
      <c r="AY15" s="27">
        <f t="shared" si="21"/>
        <v>0</v>
      </c>
      <c r="AZ15" s="27" t="e">
        <f>#REF!+AW15</f>
        <v>#REF!</v>
      </c>
      <c r="BA15" s="27" t="e">
        <f>#REF!+AX15</f>
        <v>#REF!</v>
      </c>
      <c r="BB15" s="28">
        <f t="shared" si="22"/>
        <v>240295.86</v>
      </c>
      <c r="BC15" s="28" t="e">
        <f>AZ15+#REF!</f>
        <v>#REF!</v>
      </c>
      <c r="BD15" s="28" t="e">
        <f t="shared" si="20"/>
        <v>#REF!</v>
      </c>
    </row>
    <row r="16" spans="1:56" s="2" customFormat="1" ht="19.5" customHeight="1">
      <c r="A16" s="25" t="s">
        <v>6</v>
      </c>
      <c r="B16" s="26" t="s">
        <v>67</v>
      </c>
      <c r="C16" s="27"/>
      <c r="D16" s="27"/>
      <c r="E16" s="27">
        <f t="shared" si="0"/>
        <v>0</v>
      </c>
      <c r="F16" s="27"/>
      <c r="G16" s="27"/>
      <c r="H16" s="27">
        <f t="shared" si="1"/>
        <v>0</v>
      </c>
      <c r="I16" s="27"/>
      <c r="J16" s="27"/>
      <c r="K16" s="27">
        <f t="shared" si="2"/>
        <v>0</v>
      </c>
      <c r="L16" s="27"/>
      <c r="M16" s="27"/>
      <c r="N16" s="27">
        <f t="shared" si="3"/>
        <v>0</v>
      </c>
      <c r="O16" s="27"/>
      <c r="P16" s="27"/>
      <c r="Q16" s="27">
        <f t="shared" si="4"/>
        <v>0</v>
      </c>
      <c r="R16" s="27"/>
      <c r="S16" s="27"/>
      <c r="T16" s="27">
        <f t="shared" si="5"/>
        <v>0</v>
      </c>
      <c r="U16" s="27"/>
      <c r="V16" s="27"/>
      <c r="W16" s="27">
        <f t="shared" si="6"/>
        <v>0</v>
      </c>
      <c r="X16" s="27"/>
      <c r="Y16" s="27"/>
      <c r="Z16" s="27"/>
      <c r="AA16" s="27">
        <v>93999.55</v>
      </c>
      <c r="AB16" s="27"/>
      <c r="AC16" s="27">
        <f t="shared" si="7"/>
        <v>93999.55</v>
      </c>
      <c r="AD16" s="27"/>
      <c r="AE16" s="27"/>
      <c r="AF16" s="27"/>
      <c r="AG16" s="27"/>
      <c r="AH16" s="27"/>
      <c r="AI16" s="27">
        <f t="shared" si="8"/>
        <v>0</v>
      </c>
      <c r="AJ16" s="27">
        <f t="shared" si="9"/>
        <v>93999.55</v>
      </c>
      <c r="AK16" s="27">
        <f t="shared" si="10"/>
        <v>0</v>
      </c>
      <c r="AL16" s="27">
        <f t="shared" si="11"/>
        <v>93999.55</v>
      </c>
      <c r="AM16" s="27">
        <v>20600</v>
      </c>
      <c r="AN16" s="27">
        <v>5000</v>
      </c>
      <c r="AO16" s="27">
        <f t="shared" si="12"/>
        <v>25600</v>
      </c>
      <c r="AP16" s="49">
        <f t="shared" si="13"/>
        <v>20600</v>
      </c>
      <c r="AQ16" s="49">
        <f t="shared" si="14"/>
        <v>5000</v>
      </c>
      <c r="AR16" s="49">
        <f t="shared" si="15"/>
        <v>25600</v>
      </c>
      <c r="AS16" s="50">
        <f t="shared" si="16"/>
        <v>114599.55</v>
      </c>
      <c r="AT16" s="50">
        <f t="shared" si="17"/>
        <v>5000</v>
      </c>
      <c r="AU16" s="50">
        <f t="shared" si="18"/>
        <v>119599.55</v>
      </c>
      <c r="AV16" s="27"/>
      <c r="AW16" s="27"/>
      <c r="AX16" s="27">
        <f t="shared" si="19"/>
        <v>0</v>
      </c>
      <c r="AY16" s="27">
        <f t="shared" si="21"/>
        <v>0</v>
      </c>
      <c r="AZ16" s="27" t="e">
        <f>#REF!+AW16</f>
        <v>#REF!</v>
      </c>
      <c r="BA16" s="27" t="e">
        <f>#REF!+AX16</f>
        <v>#REF!</v>
      </c>
      <c r="BB16" s="28">
        <f t="shared" si="22"/>
        <v>119599.55</v>
      </c>
      <c r="BC16" s="28" t="e">
        <f>AZ16+#REF!</f>
        <v>#REF!</v>
      </c>
      <c r="BD16" s="28" t="e">
        <f t="shared" si="20"/>
        <v>#REF!</v>
      </c>
    </row>
    <row r="17" spans="1:56" s="2" customFormat="1" ht="19.5" customHeight="1">
      <c r="A17" s="25" t="s">
        <v>7</v>
      </c>
      <c r="B17" s="26" t="s">
        <v>68</v>
      </c>
      <c r="C17" s="27"/>
      <c r="D17" s="27"/>
      <c r="E17" s="27">
        <f t="shared" si="0"/>
        <v>0</v>
      </c>
      <c r="F17" s="27"/>
      <c r="G17" s="27"/>
      <c r="H17" s="27">
        <f t="shared" si="1"/>
        <v>0</v>
      </c>
      <c r="I17" s="27"/>
      <c r="J17" s="27"/>
      <c r="K17" s="27">
        <f t="shared" si="2"/>
        <v>0</v>
      </c>
      <c r="L17" s="27"/>
      <c r="M17" s="27"/>
      <c r="N17" s="27">
        <f t="shared" si="3"/>
        <v>0</v>
      </c>
      <c r="O17" s="27"/>
      <c r="P17" s="27"/>
      <c r="Q17" s="27">
        <f t="shared" si="4"/>
        <v>0</v>
      </c>
      <c r="R17" s="27"/>
      <c r="S17" s="27"/>
      <c r="T17" s="27">
        <f t="shared" si="5"/>
        <v>0</v>
      </c>
      <c r="U17" s="27"/>
      <c r="V17" s="27"/>
      <c r="W17" s="27">
        <f t="shared" si="6"/>
        <v>0</v>
      </c>
      <c r="X17" s="27"/>
      <c r="Y17" s="27"/>
      <c r="Z17" s="27"/>
      <c r="AA17" s="27">
        <v>47018.84</v>
      </c>
      <c r="AB17" s="27">
        <v>8400</v>
      </c>
      <c r="AC17" s="27">
        <f t="shared" si="7"/>
        <v>55418.84</v>
      </c>
      <c r="AD17" s="27"/>
      <c r="AE17" s="27"/>
      <c r="AF17" s="27"/>
      <c r="AG17" s="27"/>
      <c r="AH17" s="27"/>
      <c r="AI17" s="27">
        <f t="shared" si="8"/>
        <v>0</v>
      </c>
      <c r="AJ17" s="27">
        <f t="shared" si="9"/>
        <v>47018.84</v>
      </c>
      <c r="AK17" s="27">
        <f t="shared" si="10"/>
        <v>8400</v>
      </c>
      <c r="AL17" s="27">
        <f t="shared" si="11"/>
        <v>55418.84</v>
      </c>
      <c r="AM17" s="27">
        <v>5000</v>
      </c>
      <c r="AN17" s="27">
        <v>6000</v>
      </c>
      <c r="AO17" s="27">
        <f t="shared" si="12"/>
        <v>11000</v>
      </c>
      <c r="AP17" s="49">
        <f t="shared" si="13"/>
        <v>5000</v>
      </c>
      <c r="AQ17" s="49">
        <f t="shared" si="14"/>
        <v>6000</v>
      </c>
      <c r="AR17" s="49">
        <f t="shared" si="15"/>
        <v>11000</v>
      </c>
      <c r="AS17" s="50">
        <f t="shared" si="16"/>
        <v>52018.84</v>
      </c>
      <c r="AT17" s="50">
        <f t="shared" si="17"/>
        <v>14400</v>
      </c>
      <c r="AU17" s="50">
        <f t="shared" si="18"/>
        <v>66418.84</v>
      </c>
      <c r="AV17" s="27"/>
      <c r="AW17" s="27"/>
      <c r="AX17" s="27">
        <f t="shared" si="19"/>
        <v>0</v>
      </c>
      <c r="AY17" s="27">
        <f t="shared" si="21"/>
        <v>0</v>
      </c>
      <c r="AZ17" s="27" t="e">
        <f>#REF!+AW17</f>
        <v>#REF!</v>
      </c>
      <c r="BA17" s="27" t="e">
        <f>#REF!+AX17</f>
        <v>#REF!</v>
      </c>
      <c r="BB17" s="28">
        <f t="shared" si="22"/>
        <v>66418.84</v>
      </c>
      <c r="BC17" s="28" t="e">
        <f>AZ17+#REF!</f>
        <v>#REF!</v>
      </c>
      <c r="BD17" s="28" t="e">
        <f t="shared" si="20"/>
        <v>#REF!</v>
      </c>
    </row>
    <row r="18" spans="1:56" s="2" customFormat="1" ht="19.5" customHeight="1">
      <c r="A18" s="25" t="s">
        <v>8</v>
      </c>
      <c r="B18" s="26" t="s">
        <v>69</v>
      </c>
      <c r="C18" s="27"/>
      <c r="D18" s="27"/>
      <c r="E18" s="27">
        <f t="shared" si="0"/>
        <v>0</v>
      </c>
      <c r="F18" s="27"/>
      <c r="G18" s="27"/>
      <c r="H18" s="27">
        <f t="shared" si="1"/>
        <v>0</v>
      </c>
      <c r="I18" s="27"/>
      <c r="J18" s="27"/>
      <c r="K18" s="27">
        <f t="shared" si="2"/>
        <v>0</v>
      </c>
      <c r="L18" s="27"/>
      <c r="M18" s="27"/>
      <c r="N18" s="27">
        <f t="shared" si="3"/>
        <v>0</v>
      </c>
      <c r="O18" s="27"/>
      <c r="P18" s="27"/>
      <c r="Q18" s="27">
        <f t="shared" si="4"/>
        <v>0</v>
      </c>
      <c r="R18" s="27"/>
      <c r="S18" s="27"/>
      <c r="T18" s="27">
        <f t="shared" si="5"/>
        <v>0</v>
      </c>
      <c r="U18" s="27"/>
      <c r="V18" s="27"/>
      <c r="W18" s="27">
        <f t="shared" si="6"/>
        <v>0</v>
      </c>
      <c r="X18" s="27"/>
      <c r="Y18" s="27"/>
      <c r="Z18" s="27"/>
      <c r="AA18" s="27">
        <v>81535.84</v>
      </c>
      <c r="AB18" s="27"/>
      <c r="AC18" s="27">
        <f t="shared" si="7"/>
        <v>81535.84</v>
      </c>
      <c r="AD18" s="27"/>
      <c r="AE18" s="27"/>
      <c r="AF18" s="27"/>
      <c r="AG18" s="27"/>
      <c r="AH18" s="27"/>
      <c r="AI18" s="27">
        <f t="shared" si="8"/>
        <v>0</v>
      </c>
      <c r="AJ18" s="27">
        <f t="shared" si="9"/>
        <v>81535.84</v>
      </c>
      <c r="AK18" s="27">
        <f t="shared" si="10"/>
        <v>0</v>
      </c>
      <c r="AL18" s="27">
        <f t="shared" si="11"/>
        <v>81535.84</v>
      </c>
      <c r="AM18" s="27">
        <v>10000</v>
      </c>
      <c r="AN18" s="27">
        <v>6000</v>
      </c>
      <c r="AO18" s="27">
        <f t="shared" si="12"/>
        <v>16000</v>
      </c>
      <c r="AP18" s="49">
        <f t="shared" si="13"/>
        <v>10000</v>
      </c>
      <c r="AQ18" s="49">
        <f t="shared" si="14"/>
        <v>6000</v>
      </c>
      <c r="AR18" s="49">
        <f t="shared" si="15"/>
        <v>16000</v>
      </c>
      <c r="AS18" s="50">
        <f t="shared" si="16"/>
        <v>91535.84</v>
      </c>
      <c r="AT18" s="50">
        <f t="shared" si="17"/>
        <v>6000</v>
      </c>
      <c r="AU18" s="50">
        <f t="shared" si="18"/>
        <v>97535.84</v>
      </c>
      <c r="AV18" s="27"/>
      <c r="AW18" s="27"/>
      <c r="AX18" s="27">
        <f t="shared" si="19"/>
        <v>0</v>
      </c>
      <c r="AY18" s="27">
        <f t="shared" si="21"/>
        <v>0</v>
      </c>
      <c r="AZ18" s="27" t="e">
        <f>#REF!+AW18</f>
        <v>#REF!</v>
      </c>
      <c r="BA18" s="27" t="e">
        <f>#REF!+AX18</f>
        <v>#REF!</v>
      </c>
      <c r="BB18" s="28">
        <f t="shared" si="22"/>
        <v>97535.84</v>
      </c>
      <c r="BC18" s="28" t="e">
        <f>AZ18+#REF!</f>
        <v>#REF!</v>
      </c>
      <c r="BD18" s="28" t="e">
        <f t="shared" si="20"/>
        <v>#REF!</v>
      </c>
    </row>
    <row r="19" spans="1:56" s="2" customFormat="1" ht="18" customHeight="1">
      <c r="A19" s="25" t="s">
        <v>9</v>
      </c>
      <c r="B19" s="26" t="s">
        <v>70</v>
      </c>
      <c r="C19" s="27"/>
      <c r="D19" s="27"/>
      <c r="E19" s="27">
        <f t="shared" si="0"/>
        <v>0</v>
      </c>
      <c r="F19" s="27"/>
      <c r="G19" s="27"/>
      <c r="H19" s="27">
        <f t="shared" si="1"/>
        <v>0</v>
      </c>
      <c r="I19" s="27"/>
      <c r="J19" s="27"/>
      <c r="K19" s="27">
        <f t="shared" si="2"/>
        <v>0</v>
      </c>
      <c r="L19" s="27"/>
      <c r="M19" s="27"/>
      <c r="N19" s="27">
        <f t="shared" si="3"/>
        <v>0</v>
      </c>
      <c r="O19" s="27"/>
      <c r="P19" s="27"/>
      <c r="Q19" s="27">
        <f t="shared" si="4"/>
        <v>0</v>
      </c>
      <c r="R19" s="27"/>
      <c r="S19" s="27"/>
      <c r="T19" s="27">
        <f t="shared" si="5"/>
        <v>0</v>
      </c>
      <c r="U19" s="27"/>
      <c r="V19" s="27"/>
      <c r="W19" s="27">
        <f t="shared" si="6"/>
        <v>0</v>
      </c>
      <c r="X19" s="27"/>
      <c r="Y19" s="27"/>
      <c r="Z19" s="27"/>
      <c r="AA19" s="27">
        <v>41045.22</v>
      </c>
      <c r="AB19" s="27"/>
      <c r="AC19" s="27">
        <f t="shared" si="7"/>
        <v>41045.22</v>
      </c>
      <c r="AD19" s="27"/>
      <c r="AE19" s="27"/>
      <c r="AF19" s="27"/>
      <c r="AG19" s="27"/>
      <c r="AH19" s="27"/>
      <c r="AI19" s="27">
        <f t="shared" si="8"/>
        <v>0</v>
      </c>
      <c r="AJ19" s="27">
        <f t="shared" si="9"/>
        <v>41045.22</v>
      </c>
      <c r="AK19" s="27">
        <f t="shared" si="10"/>
        <v>0</v>
      </c>
      <c r="AL19" s="27">
        <f t="shared" si="11"/>
        <v>41045.22</v>
      </c>
      <c r="AM19" s="27">
        <v>25000</v>
      </c>
      <c r="AN19" s="27">
        <v>5000</v>
      </c>
      <c r="AO19" s="27">
        <f t="shared" si="12"/>
        <v>30000</v>
      </c>
      <c r="AP19" s="49">
        <f t="shared" si="13"/>
        <v>25000</v>
      </c>
      <c r="AQ19" s="49">
        <f t="shared" si="14"/>
        <v>5000</v>
      </c>
      <c r="AR19" s="49">
        <f t="shared" si="15"/>
        <v>30000</v>
      </c>
      <c r="AS19" s="50">
        <f t="shared" si="16"/>
        <v>66045.22</v>
      </c>
      <c r="AT19" s="50">
        <f t="shared" si="17"/>
        <v>5000</v>
      </c>
      <c r="AU19" s="50">
        <f t="shared" si="18"/>
        <v>71045.22</v>
      </c>
      <c r="AV19" s="27"/>
      <c r="AW19" s="27"/>
      <c r="AX19" s="27">
        <f t="shared" si="19"/>
        <v>0</v>
      </c>
      <c r="AY19" s="27">
        <f t="shared" si="21"/>
        <v>0</v>
      </c>
      <c r="AZ19" s="27" t="e">
        <f>#REF!+AW19</f>
        <v>#REF!</v>
      </c>
      <c r="BA19" s="27" t="e">
        <f>#REF!+AX19</f>
        <v>#REF!</v>
      </c>
      <c r="BB19" s="28">
        <f t="shared" si="22"/>
        <v>71045.22</v>
      </c>
      <c r="BC19" s="28" t="e">
        <f>AZ19+#REF!</f>
        <v>#REF!</v>
      </c>
      <c r="BD19" s="28" t="e">
        <f t="shared" si="20"/>
        <v>#REF!</v>
      </c>
    </row>
    <row r="20" spans="1:56" s="2" customFormat="1" ht="19.5" customHeight="1">
      <c r="A20" s="25" t="s">
        <v>10</v>
      </c>
      <c r="B20" s="26" t="s">
        <v>71</v>
      </c>
      <c r="C20" s="27"/>
      <c r="D20" s="27"/>
      <c r="E20" s="27">
        <f t="shared" si="0"/>
        <v>0</v>
      </c>
      <c r="F20" s="27"/>
      <c r="G20" s="27"/>
      <c r="H20" s="27">
        <f t="shared" si="1"/>
        <v>0</v>
      </c>
      <c r="I20" s="27"/>
      <c r="J20" s="27"/>
      <c r="K20" s="27">
        <f t="shared" si="2"/>
        <v>0</v>
      </c>
      <c r="L20" s="27"/>
      <c r="M20" s="27"/>
      <c r="N20" s="27">
        <f t="shared" si="3"/>
        <v>0</v>
      </c>
      <c r="O20" s="27"/>
      <c r="P20" s="27"/>
      <c r="Q20" s="27">
        <f t="shared" si="4"/>
        <v>0</v>
      </c>
      <c r="R20" s="27"/>
      <c r="S20" s="27"/>
      <c r="T20" s="27">
        <f t="shared" si="5"/>
        <v>0</v>
      </c>
      <c r="U20" s="27"/>
      <c r="V20" s="27"/>
      <c r="W20" s="27">
        <f t="shared" si="6"/>
        <v>0</v>
      </c>
      <c r="X20" s="27"/>
      <c r="Y20" s="27"/>
      <c r="Z20" s="27"/>
      <c r="AA20" s="27">
        <v>127649.89</v>
      </c>
      <c r="AB20" s="27"/>
      <c r="AC20" s="27">
        <f t="shared" si="7"/>
        <v>127649.89</v>
      </c>
      <c r="AD20" s="27"/>
      <c r="AE20" s="27"/>
      <c r="AF20" s="27"/>
      <c r="AG20" s="27"/>
      <c r="AH20" s="27"/>
      <c r="AI20" s="27">
        <f t="shared" si="8"/>
        <v>0</v>
      </c>
      <c r="AJ20" s="27">
        <f t="shared" si="9"/>
        <v>127649.89</v>
      </c>
      <c r="AK20" s="27">
        <f t="shared" si="10"/>
        <v>0</v>
      </c>
      <c r="AL20" s="27">
        <f t="shared" si="11"/>
        <v>127649.89</v>
      </c>
      <c r="AM20" s="27">
        <v>42500</v>
      </c>
      <c r="AN20" s="27">
        <v>6000</v>
      </c>
      <c r="AO20" s="27">
        <f t="shared" si="12"/>
        <v>48500</v>
      </c>
      <c r="AP20" s="49">
        <f t="shared" si="13"/>
        <v>42500</v>
      </c>
      <c r="AQ20" s="49">
        <f t="shared" si="14"/>
        <v>6000</v>
      </c>
      <c r="AR20" s="49">
        <f t="shared" si="15"/>
        <v>48500</v>
      </c>
      <c r="AS20" s="50">
        <f t="shared" si="16"/>
        <v>170149.89</v>
      </c>
      <c r="AT20" s="50">
        <f t="shared" si="17"/>
        <v>6000</v>
      </c>
      <c r="AU20" s="50">
        <f t="shared" si="18"/>
        <v>176149.89</v>
      </c>
      <c r="AV20" s="27"/>
      <c r="AW20" s="27"/>
      <c r="AX20" s="27">
        <f t="shared" si="19"/>
        <v>0</v>
      </c>
      <c r="AY20" s="27">
        <f t="shared" si="21"/>
        <v>0</v>
      </c>
      <c r="AZ20" s="27" t="e">
        <f>#REF!+AW20</f>
        <v>#REF!</v>
      </c>
      <c r="BA20" s="27" t="e">
        <f>#REF!+AX20</f>
        <v>#REF!</v>
      </c>
      <c r="BB20" s="28">
        <f t="shared" si="22"/>
        <v>176149.89</v>
      </c>
      <c r="BC20" s="28" t="e">
        <f>AZ20+#REF!</f>
        <v>#REF!</v>
      </c>
      <c r="BD20" s="28" t="e">
        <f t="shared" si="20"/>
        <v>#REF!</v>
      </c>
    </row>
    <row r="21" spans="1:56" s="2" customFormat="1" ht="18" customHeight="1">
      <c r="A21" s="25" t="s">
        <v>11</v>
      </c>
      <c r="B21" s="26" t="s">
        <v>99</v>
      </c>
      <c r="C21" s="27"/>
      <c r="D21" s="27"/>
      <c r="E21" s="27">
        <f t="shared" si="0"/>
        <v>0</v>
      </c>
      <c r="F21" s="27"/>
      <c r="G21" s="27"/>
      <c r="H21" s="27">
        <f t="shared" si="1"/>
        <v>0</v>
      </c>
      <c r="I21" s="27"/>
      <c r="J21" s="27"/>
      <c r="K21" s="27">
        <f t="shared" si="2"/>
        <v>0</v>
      </c>
      <c r="L21" s="27"/>
      <c r="M21" s="27"/>
      <c r="N21" s="27">
        <f t="shared" si="3"/>
        <v>0</v>
      </c>
      <c r="O21" s="27"/>
      <c r="P21" s="27"/>
      <c r="Q21" s="27">
        <f t="shared" si="4"/>
        <v>0</v>
      </c>
      <c r="R21" s="27"/>
      <c r="S21" s="27"/>
      <c r="T21" s="27">
        <f t="shared" si="5"/>
        <v>0</v>
      </c>
      <c r="U21" s="27"/>
      <c r="V21" s="27"/>
      <c r="W21" s="27">
        <f t="shared" si="6"/>
        <v>0</v>
      </c>
      <c r="X21" s="27"/>
      <c r="Y21" s="27"/>
      <c r="Z21" s="27"/>
      <c r="AA21" s="27">
        <v>58414.38</v>
      </c>
      <c r="AB21" s="27"/>
      <c r="AC21" s="27">
        <f t="shared" si="7"/>
        <v>58414.38</v>
      </c>
      <c r="AD21" s="27"/>
      <c r="AE21" s="27"/>
      <c r="AF21" s="27"/>
      <c r="AG21" s="27"/>
      <c r="AH21" s="27"/>
      <c r="AI21" s="27">
        <f t="shared" si="8"/>
        <v>0</v>
      </c>
      <c r="AJ21" s="27">
        <f t="shared" si="9"/>
        <v>58414.38</v>
      </c>
      <c r="AK21" s="27">
        <f t="shared" si="10"/>
        <v>0</v>
      </c>
      <c r="AL21" s="27">
        <f t="shared" si="11"/>
        <v>58414.38</v>
      </c>
      <c r="AM21" s="27">
        <v>9480</v>
      </c>
      <c r="AN21" s="27">
        <v>5000</v>
      </c>
      <c r="AO21" s="27">
        <f t="shared" si="12"/>
        <v>14480</v>
      </c>
      <c r="AP21" s="49">
        <f t="shared" si="13"/>
        <v>9480</v>
      </c>
      <c r="AQ21" s="49">
        <f t="shared" si="14"/>
        <v>5000</v>
      </c>
      <c r="AR21" s="49">
        <f t="shared" si="15"/>
        <v>14480</v>
      </c>
      <c r="AS21" s="50">
        <f t="shared" si="16"/>
        <v>67894.38</v>
      </c>
      <c r="AT21" s="50">
        <f t="shared" si="17"/>
        <v>5000</v>
      </c>
      <c r="AU21" s="50">
        <f t="shared" si="18"/>
        <v>72894.38</v>
      </c>
      <c r="AV21" s="27"/>
      <c r="AW21" s="27"/>
      <c r="AX21" s="27">
        <f t="shared" si="19"/>
        <v>0</v>
      </c>
      <c r="AY21" s="27">
        <f t="shared" si="21"/>
        <v>0</v>
      </c>
      <c r="AZ21" s="27" t="e">
        <f>#REF!+AW21</f>
        <v>#REF!</v>
      </c>
      <c r="BA21" s="27" t="e">
        <f>#REF!+AX21</f>
        <v>#REF!</v>
      </c>
      <c r="BB21" s="28">
        <f t="shared" si="22"/>
        <v>72894.38</v>
      </c>
      <c r="BC21" s="28" t="e">
        <f>AZ21+#REF!</f>
        <v>#REF!</v>
      </c>
      <c r="BD21" s="28" t="e">
        <f t="shared" si="20"/>
        <v>#REF!</v>
      </c>
    </row>
    <row r="22" spans="1:56" s="2" customFormat="1" ht="19.5" customHeight="1">
      <c r="A22" s="25" t="s">
        <v>12</v>
      </c>
      <c r="B22" s="26" t="s">
        <v>73</v>
      </c>
      <c r="C22" s="27"/>
      <c r="D22" s="27"/>
      <c r="E22" s="27">
        <f t="shared" si="0"/>
        <v>0</v>
      </c>
      <c r="F22" s="27"/>
      <c r="G22" s="27"/>
      <c r="H22" s="27">
        <f t="shared" si="1"/>
        <v>0</v>
      </c>
      <c r="I22" s="27"/>
      <c r="J22" s="27"/>
      <c r="K22" s="27">
        <f t="shared" si="2"/>
        <v>0</v>
      </c>
      <c r="L22" s="27"/>
      <c r="M22" s="27"/>
      <c r="N22" s="27">
        <f t="shared" si="3"/>
        <v>0</v>
      </c>
      <c r="O22" s="27"/>
      <c r="P22" s="27"/>
      <c r="Q22" s="27">
        <f t="shared" si="4"/>
        <v>0</v>
      </c>
      <c r="R22" s="27"/>
      <c r="S22" s="27"/>
      <c r="T22" s="27">
        <f t="shared" si="5"/>
        <v>0</v>
      </c>
      <c r="U22" s="27"/>
      <c r="V22" s="27"/>
      <c r="W22" s="27">
        <f t="shared" si="6"/>
        <v>0</v>
      </c>
      <c r="X22" s="27"/>
      <c r="Y22" s="27"/>
      <c r="Z22" s="27"/>
      <c r="AA22" s="27">
        <v>42883.55</v>
      </c>
      <c r="AB22" s="27"/>
      <c r="AC22" s="27">
        <f t="shared" si="7"/>
        <v>42883.55</v>
      </c>
      <c r="AD22" s="27"/>
      <c r="AE22" s="27"/>
      <c r="AF22" s="27"/>
      <c r="AG22" s="27"/>
      <c r="AH22" s="27"/>
      <c r="AI22" s="27">
        <f t="shared" si="8"/>
        <v>0</v>
      </c>
      <c r="AJ22" s="27">
        <f t="shared" si="9"/>
        <v>42883.55</v>
      </c>
      <c r="AK22" s="27">
        <f t="shared" si="10"/>
        <v>0</v>
      </c>
      <c r="AL22" s="27">
        <f t="shared" si="11"/>
        <v>42883.55</v>
      </c>
      <c r="AM22" s="27">
        <v>3000</v>
      </c>
      <c r="AN22" s="27">
        <v>3000</v>
      </c>
      <c r="AO22" s="27">
        <f t="shared" si="12"/>
        <v>6000</v>
      </c>
      <c r="AP22" s="49">
        <f t="shared" si="13"/>
        <v>3000</v>
      </c>
      <c r="AQ22" s="49">
        <f t="shared" si="14"/>
        <v>3000</v>
      </c>
      <c r="AR22" s="49">
        <f t="shared" si="15"/>
        <v>6000</v>
      </c>
      <c r="AS22" s="50">
        <f t="shared" si="16"/>
        <v>45883.55</v>
      </c>
      <c r="AT22" s="50">
        <f t="shared" si="17"/>
        <v>3000</v>
      </c>
      <c r="AU22" s="50">
        <f t="shared" si="18"/>
        <v>48883.55</v>
      </c>
      <c r="AV22" s="27"/>
      <c r="AW22" s="27"/>
      <c r="AX22" s="27">
        <f t="shared" si="19"/>
        <v>0</v>
      </c>
      <c r="AY22" s="27">
        <f t="shared" si="21"/>
        <v>0</v>
      </c>
      <c r="AZ22" s="27" t="e">
        <f>#REF!+AW22</f>
        <v>#REF!</v>
      </c>
      <c r="BA22" s="27" t="e">
        <f>#REF!+AX22</f>
        <v>#REF!</v>
      </c>
      <c r="BB22" s="28">
        <f t="shared" si="22"/>
        <v>48883.55</v>
      </c>
      <c r="BC22" s="28" t="e">
        <f>AZ22+#REF!</f>
        <v>#REF!</v>
      </c>
      <c r="BD22" s="28" t="e">
        <f t="shared" si="20"/>
        <v>#REF!</v>
      </c>
    </row>
    <row r="23" spans="1:56" s="2" customFormat="1" ht="19.5" customHeight="1">
      <c r="A23" s="25" t="s">
        <v>13</v>
      </c>
      <c r="B23" s="26" t="s">
        <v>74</v>
      </c>
      <c r="C23" s="27"/>
      <c r="D23" s="27"/>
      <c r="E23" s="27">
        <f t="shared" si="0"/>
        <v>0</v>
      </c>
      <c r="F23" s="27"/>
      <c r="G23" s="27"/>
      <c r="H23" s="27">
        <f t="shared" si="1"/>
        <v>0</v>
      </c>
      <c r="I23" s="27"/>
      <c r="J23" s="27"/>
      <c r="K23" s="27">
        <f t="shared" si="2"/>
        <v>0</v>
      </c>
      <c r="L23" s="27"/>
      <c r="M23" s="27"/>
      <c r="N23" s="27">
        <f t="shared" si="3"/>
        <v>0</v>
      </c>
      <c r="O23" s="27"/>
      <c r="P23" s="27"/>
      <c r="Q23" s="27">
        <f t="shared" si="4"/>
        <v>0</v>
      </c>
      <c r="R23" s="27"/>
      <c r="S23" s="27"/>
      <c r="T23" s="27">
        <f t="shared" si="5"/>
        <v>0</v>
      </c>
      <c r="U23" s="27"/>
      <c r="V23" s="27"/>
      <c r="W23" s="27">
        <f t="shared" si="6"/>
        <v>0</v>
      </c>
      <c r="X23" s="27"/>
      <c r="Y23" s="27"/>
      <c r="Z23" s="27"/>
      <c r="AA23" s="27">
        <v>58657.17</v>
      </c>
      <c r="AB23" s="27"/>
      <c r="AC23" s="27">
        <f t="shared" si="7"/>
        <v>58657.17</v>
      </c>
      <c r="AD23" s="27"/>
      <c r="AE23" s="27"/>
      <c r="AF23" s="27"/>
      <c r="AG23" s="27"/>
      <c r="AH23" s="27"/>
      <c r="AI23" s="27">
        <f t="shared" si="8"/>
        <v>0</v>
      </c>
      <c r="AJ23" s="27">
        <f t="shared" si="9"/>
        <v>58657.17</v>
      </c>
      <c r="AK23" s="27">
        <f t="shared" si="10"/>
        <v>0</v>
      </c>
      <c r="AL23" s="27">
        <f t="shared" si="11"/>
        <v>58657.17</v>
      </c>
      <c r="AM23" s="27">
        <v>5000</v>
      </c>
      <c r="AN23" s="27">
        <v>6000</v>
      </c>
      <c r="AO23" s="27">
        <f t="shared" si="12"/>
        <v>11000</v>
      </c>
      <c r="AP23" s="49">
        <f t="shared" si="13"/>
        <v>5000</v>
      </c>
      <c r="AQ23" s="49">
        <f t="shared" si="14"/>
        <v>6000</v>
      </c>
      <c r="AR23" s="49">
        <f t="shared" si="15"/>
        <v>11000</v>
      </c>
      <c r="AS23" s="50">
        <f t="shared" si="16"/>
        <v>63657.17</v>
      </c>
      <c r="AT23" s="50">
        <f t="shared" si="17"/>
        <v>6000</v>
      </c>
      <c r="AU23" s="50">
        <f t="shared" si="18"/>
        <v>69657.17</v>
      </c>
      <c r="AV23" s="27"/>
      <c r="AW23" s="27"/>
      <c r="AX23" s="27">
        <f t="shared" si="19"/>
        <v>0</v>
      </c>
      <c r="AY23" s="27">
        <f t="shared" si="21"/>
        <v>0</v>
      </c>
      <c r="AZ23" s="27" t="e">
        <f>#REF!+AW23</f>
        <v>#REF!</v>
      </c>
      <c r="BA23" s="27" t="e">
        <f>#REF!+AX23</f>
        <v>#REF!</v>
      </c>
      <c r="BB23" s="28">
        <f t="shared" si="22"/>
        <v>69657.17</v>
      </c>
      <c r="BC23" s="28" t="e">
        <f>AZ23+#REF!</f>
        <v>#REF!</v>
      </c>
      <c r="BD23" s="28" t="e">
        <f t="shared" si="20"/>
        <v>#REF!</v>
      </c>
    </row>
    <row r="24" spans="1:56" s="2" customFormat="1" ht="19.5" customHeight="1">
      <c r="A24" s="25" t="s">
        <v>14</v>
      </c>
      <c r="B24" s="26" t="s">
        <v>75</v>
      </c>
      <c r="C24" s="27"/>
      <c r="D24" s="27"/>
      <c r="E24" s="27">
        <f t="shared" si="0"/>
        <v>0</v>
      </c>
      <c r="F24" s="27"/>
      <c r="G24" s="27"/>
      <c r="H24" s="27">
        <f t="shared" si="1"/>
        <v>0</v>
      </c>
      <c r="I24" s="27"/>
      <c r="J24" s="27"/>
      <c r="K24" s="27">
        <f t="shared" si="2"/>
        <v>0</v>
      </c>
      <c r="L24" s="27"/>
      <c r="M24" s="27"/>
      <c r="N24" s="27">
        <f t="shared" si="3"/>
        <v>0</v>
      </c>
      <c r="O24" s="27"/>
      <c r="P24" s="27"/>
      <c r="Q24" s="27">
        <f t="shared" si="4"/>
        <v>0</v>
      </c>
      <c r="R24" s="27"/>
      <c r="S24" s="27"/>
      <c r="T24" s="27">
        <f t="shared" si="5"/>
        <v>0</v>
      </c>
      <c r="U24" s="27"/>
      <c r="V24" s="27"/>
      <c r="W24" s="27">
        <f t="shared" si="6"/>
        <v>0</v>
      </c>
      <c r="X24" s="27"/>
      <c r="Y24" s="27"/>
      <c r="Z24" s="27"/>
      <c r="AA24" s="27">
        <v>490671.69</v>
      </c>
      <c r="AB24" s="27"/>
      <c r="AC24" s="27">
        <f t="shared" si="7"/>
        <v>490671.69</v>
      </c>
      <c r="AD24" s="27"/>
      <c r="AE24" s="27"/>
      <c r="AF24" s="27"/>
      <c r="AG24" s="27"/>
      <c r="AH24" s="27"/>
      <c r="AI24" s="27">
        <f t="shared" si="8"/>
        <v>0</v>
      </c>
      <c r="AJ24" s="27">
        <f t="shared" si="9"/>
        <v>490671.69</v>
      </c>
      <c r="AK24" s="27">
        <f t="shared" si="10"/>
        <v>0</v>
      </c>
      <c r="AL24" s="27">
        <f t="shared" si="11"/>
        <v>490671.69</v>
      </c>
      <c r="AM24" s="27">
        <v>205000</v>
      </c>
      <c r="AN24" s="27">
        <v>8000</v>
      </c>
      <c r="AO24" s="27">
        <f t="shared" si="12"/>
        <v>213000</v>
      </c>
      <c r="AP24" s="49">
        <f t="shared" si="13"/>
        <v>205000</v>
      </c>
      <c r="AQ24" s="49">
        <f t="shared" si="14"/>
        <v>8000</v>
      </c>
      <c r="AR24" s="49">
        <f t="shared" si="15"/>
        <v>213000</v>
      </c>
      <c r="AS24" s="50">
        <f t="shared" si="16"/>
        <v>695671.69</v>
      </c>
      <c r="AT24" s="50">
        <f t="shared" si="17"/>
        <v>8000</v>
      </c>
      <c r="AU24" s="50">
        <f t="shared" si="18"/>
        <v>703671.69</v>
      </c>
      <c r="AV24" s="27"/>
      <c r="AW24" s="27"/>
      <c r="AX24" s="27">
        <f t="shared" si="19"/>
        <v>0</v>
      </c>
      <c r="AY24" s="27">
        <f t="shared" si="21"/>
        <v>0</v>
      </c>
      <c r="AZ24" s="27" t="e">
        <f>#REF!+AW24</f>
        <v>#REF!</v>
      </c>
      <c r="BA24" s="27" t="e">
        <f>#REF!+AX24</f>
        <v>#REF!</v>
      </c>
      <c r="BB24" s="28">
        <f t="shared" si="22"/>
        <v>703671.69</v>
      </c>
      <c r="BC24" s="28" t="e">
        <f>AZ24+#REF!</f>
        <v>#REF!</v>
      </c>
      <c r="BD24" s="28" t="e">
        <f t="shared" si="20"/>
        <v>#REF!</v>
      </c>
    </row>
    <row r="25" spans="1:56" s="2" customFormat="1" ht="19.5" customHeight="1">
      <c r="A25" s="25" t="s">
        <v>15</v>
      </c>
      <c r="B25" s="26" t="s">
        <v>76</v>
      </c>
      <c r="C25" s="27"/>
      <c r="D25" s="27"/>
      <c r="E25" s="27">
        <f t="shared" si="0"/>
        <v>0</v>
      </c>
      <c r="F25" s="27"/>
      <c r="G25" s="27"/>
      <c r="H25" s="27">
        <f t="shared" si="1"/>
        <v>0</v>
      </c>
      <c r="I25" s="27"/>
      <c r="J25" s="27"/>
      <c r="K25" s="27">
        <f t="shared" si="2"/>
        <v>0</v>
      </c>
      <c r="L25" s="27"/>
      <c r="M25" s="27"/>
      <c r="N25" s="27">
        <f t="shared" si="3"/>
        <v>0</v>
      </c>
      <c r="O25" s="27"/>
      <c r="P25" s="27"/>
      <c r="Q25" s="27">
        <f t="shared" si="4"/>
        <v>0</v>
      </c>
      <c r="R25" s="27"/>
      <c r="S25" s="27"/>
      <c r="T25" s="27">
        <f t="shared" si="5"/>
        <v>0</v>
      </c>
      <c r="U25" s="27"/>
      <c r="V25" s="27"/>
      <c r="W25" s="27">
        <f t="shared" si="6"/>
        <v>0</v>
      </c>
      <c r="X25" s="27"/>
      <c r="Y25" s="27"/>
      <c r="Z25" s="27"/>
      <c r="AA25" s="27">
        <v>186777.56</v>
      </c>
      <c r="AB25" s="27"/>
      <c r="AC25" s="27">
        <f t="shared" si="7"/>
        <v>186777.56</v>
      </c>
      <c r="AD25" s="27"/>
      <c r="AE25" s="27"/>
      <c r="AF25" s="27"/>
      <c r="AG25" s="27"/>
      <c r="AH25" s="27"/>
      <c r="AI25" s="27">
        <f t="shared" si="8"/>
        <v>0</v>
      </c>
      <c r="AJ25" s="27">
        <f t="shared" si="9"/>
        <v>186777.56</v>
      </c>
      <c r="AK25" s="27">
        <f t="shared" si="10"/>
        <v>0</v>
      </c>
      <c r="AL25" s="27">
        <f t="shared" si="11"/>
        <v>186777.56</v>
      </c>
      <c r="AM25" s="27">
        <v>176000</v>
      </c>
      <c r="AN25" s="27">
        <v>5000</v>
      </c>
      <c r="AO25" s="27">
        <f t="shared" si="12"/>
        <v>181000</v>
      </c>
      <c r="AP25" s="49">
        <f t="shared" si="13"/>
        <v>176000</v>
      </c>
      <c r="AQ25" s="49">
        <f t="shared" si="14"/>
        <v>5000</v>
      </c>
      <c r="AR25" s="49">
        <f t="shared" si="15"/>
        <v>181000</v>
      </c>
      <c r="AS25" s="50">
        <f t="shared" si="16"/>
        <v>362777.56</v>
      </c>
      <c r="AT25" s="50">
        <f t="shared" si="17"/>
        <v>5000</v>
      </c>
      <c r="AU25" s="50">
        <f t="shared" si="18"/>
        <v>367777.56</v>
      </c>
      <c r="AV25" s="27"/>
      <c r="AW25" s="27"/>
      <c r="AX25" s="27">
        <f t="shared" si="19"/>
        <v>0</v>
      </c>
      <c r="AY25" s="27">
        <f t="shared" si="21"/>
        <v>0</v>
      </c>
      <c r="AZ25" s="27" t="e">
        <f>#REF!+AW25</f>
        <v>#REF!</v>
      </c>
      <c r="BA25" s="27" t="e">
        <f>#REF!+AX25</f>
        <v>#REF!</v>
      </c>
      <c r="BB25" s="28">
        <f t="shared" si="22"/>
        <v>367777.56</v>
      </c>
      <c r="BC25" s="28" t="e">
        <f>AZ25+#REF!</f>
        <v>#REF!</v>
      </c>
      <c r="BD25" s="28" t="e">
        <f t="shared" si="20"/>
        <v>#REF!</v>
      </c>
    </row>
    <row r="26" spans="1:56" s="2" customFormat="1" ht="19.5" customHeight="1">
      <c r="A26" s="25" t="s">
        <v>16</v>
      </c>
      <c r="B26" s="26" t="s">
        <v>77</v>
      </c>
      <c r="C26" s="27"/>
      <c r="D26" s="27"/>
      <c r="E26" s="27">
        <f t="shared" si="0"/>
        <v>0</v>
      </c>
      <c r="F26" s="27"/>
      <c r="G26" s="27"/>
      <c r="H26" s="27">
        <f t="shared" si="1"/>
        <v>0</v>
      </c>
      <c r="I26" s="27"/>
      <c r="J26" s="27"/>
      <c r="K26" s="27">
        <f t="shared" si="2"/>
        <v>0</v>
      </c>
      <c r="L26" s="27"/>
      <c r="M26" s="27"/>
      <c r="N26" s="27">
        <f t="shared" si="3"/>
        <v>0</v>
      </c>
      <c r="O26" s="27"/>
      <c r="P26" s="27"/>
      <c r="Q26" s="27">
        <f t="shared" si="4"/>
        <v>0</v>
      </c>
      <c r="R26" s="27"/>
      <c r="S26" s="27"/>
      <c r="T26" s="27">
        <f t="shared" si="5"/>
        <v>0</v>
      </c>
      <c r="U26" s="27"/>
      <c r="V26" s="27"/>
      <c r="W26" s="27">
        <f t="shared" si="6"/>
        <v>0</v>
      </c>
      <c r="X26" s="27"/>
      <c r="Y26" s="27"/>
      <c r="Z26" s="27"/>
      <c r="AA26" s="27">
        <v>23688.78</v>
      </c>
      <c r="AB26" s="27"/>
      <c r="AC26" s="27">
        <f t="shared" si="7"/>
        <v>23688.78</v>
      </c>
      <c r="AD26" s="27"/>
      <c r="AE26" s="27"/>
      <c r="AF26" s="27"/>
      <c r="AG26" s="27"/>
      <c r="AH26" s="27"/>
      <c r="AI26" s="27">
        <f t="shared" si="8"/>
        <v>0</v>
      </c>
      <c r="AJ26" s="27">
        <f t="shared" si="9"/>
        <v>23688.78</v>
      </c>
      <c r="AK26" s="27">
        <f t="shared" si="10"/>
        <v>0</v>
      </c>
      <c r="AL26" s="27">
        <f t="shared" si="11"/>
        <v>23688.78</v>
      </c>
      <c r="AM26" s="27">
        <v>5000</v>
      </c>
      <c r="AN26" s="27">
        <v>5000</v>
      </c>
      <c r="AO26" s="27">
        <f t="shared" si="12"/>
        <v>10000</v>
      </c>
      <c r="AP26" s="49">
        <f t="shared" si="13"/>
        <v>5000</v>
      </c>
      <c r="AQ26" s="49">
        <f t="shared" si="14"/>
        <v>5000</v>
      </c>
      <c r="AR26" s="49">
        <f t="shared" si="15"/>
        <v>10000</v>
      </c>
      <c r="AS26" s="50">
        <f t="shared" si="16"/>
        <v>28688.78</v>
      </c>
      <c r="AT26" s="50">
        <f t="shared" si="17"/>
        <v>5000</v>
      </c>
      <c r="AU26" s="50">
        <f t="shared" si="18"/>
        <v>33688.78</v>
      </c>
      <c r="AV26" s="27"/>
      <c r="AW26" s="27"/>
      <c r="AX26" s="27">
        <f t="shared" si="19"/>
        <v>0</v>
      </c>
      <c r="AY26" s="27">
        <f t="shared" si="21"/>
        <v>0</v>
      </c>
      <c r="AZ26" s="27" t="e">
        <f>#REF!+AW26</f>
        <v>#REF!</v>
      </c>
      <c r="BA26" s="27" t="e">
        <f>#REF!+AX26</f>
        <v>#REF!</v>
      </c>
      <c r="BB26" s="28">
        <f t="shared" si="22"/>
        <v>33688.78</v>
      </c>
      <c r="BC26" s="28" t="e">
        <f>AZ26+#REF!</f>
        <v>#REF!</v>
      </c>
      <c r="BD26" s="28" t="e">
        <f t="shared" si="20"/>
        <v>#REF!</v>
      </c>
    </row>
    <row r="27" spans="1:56" s="2" customFormat="1" ht="19.5" customHeight="1">
      <c r="A27" s="25" t="s">
        <v>17</v>
      </c>
      <c r="B27" s="26" t="s">
        <v>78</v>
      </c>
      <c r="C27" s="27"/>
      <c r="D27" s="27"/>
      <c r="E27" s="27">
        <f t="shared" si="0"/>
        <v>0</v>
      </c>
      <c r="F27" s="27"/>
      <c r="G27" s="27"/>
      <c r="H27" s="27">
        <f t="shared" si="1"/>
        <v>0</v>
      </c>
      <c r="I27" s="27"/>
      <c r="J27" s="27"/>
      <c r="K27" s="27">
        <f t="shared" si="2"/>
        <v>0</v>
      </c>
      <c r="L27" s="27"/>
      <c r="M27" s="27"/>
      <c r="N27" s="27">
        <f t="shared" si="3"/>
        <v>0</v>
      </c>
      <c r="O27" s="27"/>
      <c r="P27" s="27"/>
      <c r="Q27" s="27">
        <f t="shared" si="4"/>
        <v>0</v>
      </c>
      <c r="R27" s="27"/>
      <c r="S27" s="27"/>
      <c r="T27" s="27">
        <f t="shared" si="5"/>
        <v>0</v>
      </c>
      <c r="U27" s="27"/>
      <c r="V27" s="27"/>
      <c r="W27" s="27">
        <f t="shared" si="6"/>
        <v>0</v>
      </c>
      <c r="X27" s="27"/>
      <c r="Y27" s="27"/>
      <c r="Z27" s="27"/>
      <c r="AA27" s="27">
        <v>25764.6</v>
      </c>
      <c r="AB27" s="27">
        <v>15000</v>
      </c>
      <c r="AC27" s="27">
        <f t="shared" si="7"/>
        <v>40764.6</v>
      </c>
      <c r="AD27" s="27"/>
      <c r="AE27" s="27"/>
      <c r="AF27" s="27"/>
      <c r="AG27" s="27"/>
      <c r="AH27" s="27"/>
      <c r="AI27" s="27">
        <f t="shared" si="8"/>
        <v>0</v>
      </c>
      <c r="AJ27" s="27">
        <f t="shared" si="9"/>
        <v>25764.6</v>
      </c>
      <c r="AK27" s="27">
        <f t="shared" si="10"/>
        <v>15000</v>
      </c>
      <c r="AL27" s="27">
        <f t="shared" si="11"/>
        <v>40764.6</v>
      </c>
      <c r="AM27" s="27">
        <v>10000</v>
      </c>
      <c r="AN27" s="27">
        <v>6000</v>
      </c>
      <c r="AO27" s="27">
        <f t="shared" si="12"/>
        <v>16000</v>
      </c>
      <c r="AP27" s="49">
        <f t="shared" si="13"/>
        <v>10000</v>
      </c>
      <c r="AQ27" s="49">
        <f t="shared" si="14"/>
        <v>6000</v>
      </c>
      <c r="AR27" s="49">
        <f t="shared" si="15"/>
        <v>16000</v>
      </c>
      <c r="AS27" s="50">
        <f t="shared" si="16"/>
        <v>35764.6</v>
      </c>
      <c r="AT27" s="50">
        <f t="shared" si="17"/>
        <v>21000</v>
      </c>
      <c r="AU27" s="50">
        <f t="shared" si="18"/>
        <v>56764.6</v>
      </c>
      <c r="AV27" s="27"/>
      <c r="AW27" s="27"/>
      <c r="AX27" s="27">
        <f t="shared" si="19"/>
        <v>0</v>
      </c>
      <c r="AY27" s="27">
        <f t="shared" si="21"/>
        <v>0</v>
      </c>
      <c r="AZ27" s="27" t="e">
        <f>#REF!+AW27</f>
        <v>#REF!</v>
      </c>
      <c r="BA27" s="27" t="e">
        <f>#REF!+AX27</f>
        <v>#REF!</v>
      </c>
      <c r="BB27" s="28">
        <f t="shared" si="22"/>
        <v>56764.6</v>
      </c>
      <c r="BC27" s="28" t="e">
        <f>AZ27+#REF!</f>
        <v>#REF!</v>
      </c>
      <c r="BD27" s="28" t="e">
        <f t="shared" si="20"/>
        <v>#REF!</v>
      </c>
    </row>
    <row r="28" spans="1:56" s="2" customFormat="1" ht="19.5" customHeight="1">
      <c r="A28" s="25" t="s">
        <v>18</v>
      </c>
      <c r="B28" s="26" t="s">
        <v>79</v>
      </c>
      <c r="C28" s="27"/>
      <c r="D28" s="27"/>
      <c r="E28" s="27">
        <f t="shared" si="0"/>
        <v>0</v>
      </c>
      <c r="F28" s="27"/>
      <c r="G28" s="27"/>
      <c r="H28" s="27">
        <f t="shared" si="1"/>
        <v>0</v>
      </c>
      <c r="I28" s="27"/>
      <c r="J28" s="27"/>
      <c r="K28" s="27">
        <f t="shared" si="2"/>
        <v>0</v>
      </c>
      <c r="L28" s="27"/>
      <c r="M28" s="27"/>
      <c r="N28" s="27">
        <f t="shared" si="3"/>
        <v>0</v>
      </c>
      <c r="O28" s="27"/>
      <c r="P28" s="27"/>
      <c r="Q28" s="27">
        <f t="shared" si="4"/>
        <v>0</v>
      </c>
      <c r="R28" s="27"/>
      <c r="S28" s="27"/>
      <c r="T28" s="27">
        <f t="shared" si="5"/>
        <v>0</v>
      </c>
      <c r="U28" s="27"/>
      <c r="V28" s="27"/>
      <c r="W28" s="27">
        <f t="shared" si="6"/>
        <v>0</v>
      </c>
      <c r="X28" s="27"/>
      <c r="Y28" s="27"/>
      <c r="Z28" s="27"/>
      <c r="AA28" s="27">
        <v>39336.6</v>
      </c>
      <c r="AB28" s="27"/>
      <c r="AC28" s="27">
        <f t="shared" si="7"/>
        <v>39336.6</v>
      </c>
      <c r="AD28" s="27"/>
      <c r="AE28" s="27"/>
      <c r="AF28" s="27"/>
      <c r="AG28" s="27"/>
      <c r="AH28" s="27"/>
      <c r="AI28" s="27">
        <f t="shared" si="8"/>
        <v>0</v>
      </c>
      <c r="AJ28" s="27">
        <f t="shared" si="9"/>
        <v>39336.6</v>
      </c>
      <c r="AK28" s="27">
        <f t="shared" si="10"/>
        <v>0</v>
      </c>
      <c r="AL28" s="27">
        <f t="shared" si="11"/>
        <v>39336.6</v>
      </c>
      <c r="AM28" s="27">
        <v>19500</v>
      </c>
      <c r="AN28" s="27">
        <v>5000</v>
      </c>
      <c r="AO28" s="27">
        <f t="shared" si="12"/>
        <v>24500</v>
      </c>
      <c r="AP28" s="49">
        <f t="shared" si="13"/>
        <v>19500</v>
      </c>
      <c r="AQ28" s="49">
        <f t="shared" si="14"/>
        <v>5000</v>
      </c>
      <c r="AR28" s="49">
        <f t="shared" si="15"/>
        <v>24500</v>
      </c>
      <c r="AS28" s="50">
        <f t="shared" si="16"/>
        <v>58836.6</v>
      </c>
      <c r="AT28" s="50">
        <f t="shared" si="17"/>
        <v>5000</v>
      </c>
      <c r="AU28" s="50">
        <f t="shared" si="18"/>
        <v>63836.6</v>
      </c>
      <c r="AV28" s="27"/>
      <c r="AW28" s="27"/>
      <c r="AX28" s="27">
        <f t="shared" si="19"/>
        <v>0</v>
      </c>
      <c r="AY28" s="27">
        <f t="shared" si="21"/>
        <v>0</v>
      </c>
      <c r="AZ28" s="27" t="e">
        <f>#REF!+AW28</f>
        <v>#REF!</v>
      </c>
      <c r="BA28" s="27" t="e">
        <f>#REF!+AX28</f>
        <v>#REF!</v>
      </c>
      <c r="BB28" s="28">
        <f t="shared" si="22"/>
        <v>63836.6</v>
      </c>
      <c r="BC28" s="28" t="e">
        <f>AZ28+#REF!</f>
        <v>#REF!</v>
      </c>
      <c r="BD28" s="28" t="e">
        <f t="shared" si="20"/>
        <v>#REF!</v>
      </c>
    </row>
    <row r="29" spans="1:56" s="2" customFormat="1" ht="19.5" customHeight="1">
      <c r="A29" s="25" t="s">
        <v>19</v>
      </c>
      <c r="B29" s="26" t="s">
        <v>80</v>
      </c>
      <c r="C29" s="27"/>
      <c r="D29" s="27"/>
      <c r="E29" s="27">
        <f t="shared" si="0"/>
        <v>0</v>
      </c>
      <c r="F29" s="27"/>
      <c r="G29" s="27"/>
      <c r="H29" s="27">
        <f t="shared" si="1"/>
        <v>0</v>
      </c>
      <c r="I29" s="27"/>
      <c r="J29" s="27"/>
      <c r="K29" s="27">
        <f t="shared" si="2"/>
        <v>0</v>
      </c>
      <c r="L29" s="27"/>
      <c r="M29" s="27"/>
      <c r="N29" s="27">
        <f t="shared" si="3"/>
        <v>0</v>
      </c>
      <c r="O29" s="27"/>
      <c r="P29" s="27"/>
      <c r="Q29" s="27">
        <f t="shared" si="4"/>
        <v>0</v>
      </c>
      <c r="R29" s="27"/>
      <c r="S29" s="27"/>
      <c r="T29" s="27">
        <f t="shared" si="5"/>
        <v>0</v>
      </c>
      <c r="U29" s="27"/>
      <c r="V29" s="27"/>
      <c r="W29" s="27">
        <f t="shared" si="6"/>
        <v>0</v>
      </c>
      <c r="X29" s="27"/>
      <c r="Y29" s="27"/>
      <c r="Z29" s="27"/>
      <c r="AA29" s="27">
        <v>30913.62</v>
      </c>
      <c r="AB29" s="27"/>
      <c r="AC29" s="27">
        <f t="shared" si="7"/>
        <v>30913.62</v>
      </c>
      <c r="AD29" s="27"/>
      <c r="AE29" s="27"/>
      <c r="AF29" s="27"/>
      <c r="AG29" s="27"/>
      <c r="AH29" s="27"/>
      <c r="AI29" s="27">
        <f t="shared" si="8"/>
        <v>0</v>
      </c>
      <c r="AJ29" s="27">
        <f t="shared" si="9"/>
        <v>30913.62</v>
      </c>
      <c r="AK29" s="27">
        <f t="shared" si="10"/>
        <v>0</v>
      </c>
      <c r="AL29" s="27">
        <f t="shared" si="11"/>
        <v>30913.62</v>
      </c>
      <c r="AM29" s="27">
        <v>15160</v>
      </c>
      <c r="AN29" s="27">
        <v>3000</v>
      </c>
      <c r="AO29" s="27">
        <f t="shared" si="12"/>
        <v>18160</v>
      </c>
      <c r="AP29" s="49">
        <f t="shared" si="13"/>
        <v>15160</v>
      </c>
      <c r="AQ29" s="49">
        <f t="shared" si="14"/>
        <v>3000</v>
      </c>
      <c r="AR29" s="49">
        <f t="shared" si="15"/>
        <v>18160</v>
      </c>
      <c r="AS29" s="50">
        <f t="shared" si="16"/>
        <v>46073.619999999995</v>
      </c>
      <c r="AT29" s="50">
        <f t="shared" si="17"/>
        <v>3000</v>
      </c>
      <c r="AU29" s="50">
        <f t="shared" si="18"/>
        <v>49073.619999999995</v>
      </c>
      <c r="AV29" s="27"/>
      <c r="AW29" s="27"/>
      <c r="AX29" s="27">
        <f t="shared" si="19"/>
        <v>0</v>
      </c>
      <c r="AY29" s="27">
        <f t="shared" si="21"/>
        <v>0</v>
      </c>
      <c r="AZ29" s="27" t="e">
        <f>#REF!+AW29</f>
        <v>#REF!</v>
      </c>
      <c r="BA29" s="27" t="e">
        <f>#REF!+AX29</f>
        <v>#REF!</v>
      </c>
      <c r="BB29" s="28">
        <f t="shared" si="22"/>
        <v>49073.619999999995</v>
      </c>
      <c r="BC29" s="28" t="e">
        <f>AZ29+#REF!</f>
        <v>#REF!</v>
      </c>
      <c r="BD29" s="28" t="e">
        <f t="shared" si="20"/>
        <v>#REF!</v>
      </c>
    </row>
    <row r="30" spans="1:56" s="2" customFormat="1" ht="19.5" customHeight="1">
      <c r="A30" s="25" t="s">
        <v>20</v>
      </c>
      <c r="B30" s="26" t="s">
        <v>81</v>
      </c>
      <c r="C30" s="27"/>
      <c r="D30" s="27"/>
      <c r="E30" s="27">
        <f t="shared" si="0"/>
        <v>0</v>
      </c>
      <c r="F30" s="27"/>
      <c r="G30" s="27"/>
      <c r="H30" s="27">
        <f t="shared" si="1"/>
        <v>0</v>
      </c>
      <c r="I30" s="27"/>
      <c r="J30" s="27"/>
      <c r="K30" s="27">
        <f t="shared" si="2"/>
        <v>0</v>
      </c>
      <c r="L30" s="27"/>
      <c r="M30" s="27"/>
      <c r="N30" s="27">
        <f t="shared" si="3"/>
        <v>0</v>
      </c>
      <c r="O30" s="27"/>
      <c r="P30" s="27"/>
      <c r="Q30" s="27">
        <f t="shared" si="4"/>
        <v>0</v>
      </c>
      <c r="R30" s="27"/>
      <c r="S30" s="27"/>
      <c r="T30" s="27">
        <f t="shared" si="5"/>
        <v>0</v>
      </c>
      <c r="U30" s="27"/>
      <c r="V30" s="27"/>
      <c r="W30" s="27">
        <f t="shared" si="6"/>
        <v>0</v>
      </c>
      <c r="X30" s="27"/>
      <c r="Y30" s="27"/>
      <c r="Z30" s="27"/>
      <c r="AA30" s="27">
        <v>49258.69</v>
      </c>
      <c r="AB30" s="27"/>
      <c r="AC30" s="27">
        <f t="shared" si="7"/>
        <v>49258.69</v>
      </c>
      <c r="AD30" s="27"/>
      <c r="AE30" s="27"/>
      <c r="AF30" s="27"/>
      <c r="AG30" s="27"/>
      <c r="AH30" s="27"/>
      <c r="AI30" s="27">
        <f t="shared" si="8"/>
        <v>0</v>
      </c>
      <c r="AJ30" s="27">
        <f t="shared" si="9"/>
        <v>49258.69</v>
      </c>
      <c r="AK30" s="27">
        <f t="shared" si="10"/>
        <v>0</v>
      </c>
      <c r="AL30" s="27">
        <f t="shared" si="11"/>
        <v>49258.69</v>
      </c>
      <c r="AM30" s="27">
        <v>5000</v>
      </c>
      <c r="AN30" s="27">
        <v>5000</v>
      </c>
      <c r="AO30" s="27">
        <f t="shared" si="12"/>
        <v>10000</v>
      </c>
      <c r="AP30" s="49">
        <f t="shared" si="13"/>
        <v>5000</v>
      </c>
      <c r="AQ30" s="49">
        <f t="shared" si="14"/>
        <v>5000</v>
      </c>
      <c r="AR30" s="49">
        <f t="shared" si="15"/>
        <v>10000</v>
      </c>
      <c r="AS30" s="50">
        <f t="shared" si="16"/>
        <v>54258.69</v>
      </c>
      <c r="AT30" s="50">
        <f t="shared" si="17"/>
        <v>5000</v>
      </c>
      <c r="AU30" s="50">
        <f t="shared" si="18"/>
        <v>59258.69</v>
      </c>
      <c r="AV30" s="27"/>
      <c r="AW30" s="27"/>
      <c r="AX30" s="27">
        <f t="shared" si="19"/>
        <v>0</v>
      </c>
      <c r="AY30" s="27">
        <f t="shared" si="21"/>
        <v>0</v>
      </c>
      <c r="AZ30" s="27" t="e">
        <f>#REF!+AW30</f>
        <v>#REF!</v>
      </c>
      <c r="BA30" s="27" t="e">
        <f>#REF!+AX30</f>
        <v>#REF!</v>
      </c>
      <c r="BB30" s="28">
        <f t="shared" si="22"/>
        <v>59258.69</v>
      </c>
      <c r="BC30" s="28" t="e">
        <f>AZ30+#REF!</f>
        <v>#REF!</v>
      </c>
      <c r="BD30" s="28" t="e">
        <f t="shared" si="20"/>
        <v>#REF!</v>
      </c>
    </row>
    <row r="31" spans="1:56" s="2" customFormat="1" ht="19.5" customHeight="1">
      <c r="A31" s="25" t="s">
        <v>21</v>
      </c>
      <c r="B31" s="26" t="s">
        <v>82</v>
      </c>
      <c r="C31" s="27"/>
      <c r="D31" s="27"/>
      <c r="E31" s="27">
        <f t="shared" si="0"/>
        <v>0</v>
      </c>
      <c r="F31" s="27"/>
      <c r="G31" s="27"/>
      <c r="H31" s="27">
        <f t="shared" si="1"/>
        <v>0</v>
      </c>
      <c r="I31" s="27"/>
      <c r="J31" s="27"/>
      <c r="K31" s="27">
        <f t="shared" si="2"/>
        <v>0</v>
      </c>
      <c r="L31" s="27"/>
      <c r="M31" s="27"/>
      <c r="N31" s="27">
        <f t="shared" si="3"/>
        <v>0</v>
      </c>
      <c r="O31" s="27"/>
      <c r="P31" s="27"/>
      <c r="Q31" s="27">
        <f t="shared" si="4"/>
        <v>0</v>
      </c>
      <c r="R31" s="27"/>
      <c r="S31" s="27"/>
      <c r="T31" s="27">
        <f t="shared" si="5"/>
        <v>0</v>
      </c>
      <c r="U31" s="27"/>
      <c r="V31" s="27"/>
      <c r="W31" s="27">
        <f t="shared" si="6"/>
        <v>0</v>
      </c>
      <c r="X31" s="27"/>
      <c r="Y31" s="27"/>
      <c r="Z31" s="27"/>
      <c r="AA31" s="27">
        <v>13008.59</v>
      </c>
      <c r="AB31" s="27"/>
      <c r="AC31" s="27">
        <f t="shared" si="7"/>
        <v>13008.59</v>
      </c>
      <c r="AD31" s="27"/>
      <c r="AE31" s="27"/>
      <c r="AF31" s="27"/>
      <c r="AG31" s="27"/>
      <c r="AH31" s="27"/>
      <c r="AI31" s="27">
        <f t="shared" si="8"/>
        <v>0</v>
      </c>
      <c r="AJ31" s="27">
        <f t="shared" si="9"/>
        <v>13008.59</v>
      </c>
      <c r="AK31" s="27">
        <f t="shared" si="10"/>
        <v>0</v>
      </c>
      <c r="AL31" s="27">
        <f t="shared" si="11"/>
        <v>13008.59</v>
      </c>
      <c r="AM31" s="27">
        <v>7500</v>
      </c>
      <c r="AN31" s="27"/>
      <c r="AO31" s="27">
        <f t="shared" si="12"/>
        <v>7500</v>
      </c>
      <c r="AP31" s="49">
        <f t="shared" si="13"/>
        <v>7500</v>
      </c>
      <c r="AQ31" s="49">
        <f t="shared" si="14"/>
        <v>0</v>
      </c>
      <c r="AR31" s="49">
        <f t="shared" si="15"/>
        <v>7500</v>
      </c>
      <c r="AS31" s="50">
        <f t="shared" si="16"/>
        <v>20508.59</v>
      </c>
      <c r="AT31" s="50">
        <f t="shared" si="17"/>
        <v>0</v>
      </c>
      <c r="AU31" s="50">
        <f t="shared" si="18"/>
        <v>20508.59</v>
      </c>
      <c r="AV31" s="27"/>
      <c r="AW31" s="27"/>
      <c r="AX31" s="27">
        <f t="shared" si="19"/>
        <v>0</v>
      </c>
      <c r="AY31" s="27">
        <f t="shared" si="21"/>
        <v>0</v>
      </c>
      <c r="AZ31" s="27" t="e">
        <f>#REF!+AW31</f>
        <v>#REF!</v>
      </c>
      <c r="BA31" s="27" t="e">
        <f>#REF!+AX31</f>
        <v>#REF!</v>
      </c>
      <c r="BB31" s="28">
        <f t="shared" si="22"/>
        <v>20508.59</v>
      </c>
      <c r="BC31" s="28" t="e">
        <f>AZ31+#REF!</f>
        <v>#REF!</v>
      </c>
      <c r="BD31" s="28" t="e">
        <f t="shared" si="20"/>
        <v>#REF!</v>
      </c>
    </row>
    <row r="32" spans="1:56" s="2" customFormat="1" ht="18" customHeight="1">
      <c r="A32" s="25" t="s">
        <v>22</v>
      </c>
      <c r="B32" s="26" t="s">
        <v>83</v>
      </c>
      <c r="C32" s="27"/>
      <c r="D32" s="27"/>
      <c r="E32" s="27">
        <f t="shared" si="0"/>
        <v>0</v>
      </c>
      <c r="F32" s="27"/>
      <c r="G32" s="27"/>
      <c r="H32" s="27">
        <f t="shared" si="1"/>
        <v>0</v>
      </c>
      <c r="I32" s="27"/>
      <c r="J32" s="27"/>
      <c r="K32" s="27">
        <f t="shared" si="2"/>
        <v>0</v>
      </c>
      <c r="L32" s="27"/>
      <c r="M32" s="27"/>
      <c r="N32" s="27">
        <f t="shared" si="3"/>
        <v>0</v>
      </c>
      <c r="O32" s="27"/>
      <c r="P32" s="27"/>
      <c r="Q32" s="27">
        <f t="shared" si="4"/>
        <v>0</v>
      </c>
      <c r="R32" s="27"/>
      <c r="S32" s="27"/>
      <c r="T32" s="27">
        <f t="shared" si="5"/>
        <v>0</v>
      </c>
      <c r="U32" s="27"/>
      <c r="V32" s="27"/>
      <c r="W32" s="27">
        <f t="shared" si="6"/>
        <v>0</v>
      </c>
      <c r="X32" s="27"/>
      <c r="Y32" s="27"/>
      <c r="Z32" s="27"/>
      <c r="AA32" s="27">
        <v>77034.67</v>
      </c>
      <c r="AB32" s="27">
        <v>10000</v>
      </c>
      <c r="AC32" s="27">
        <f t="shared" si="7"/>
        <v>87034.67</v>
      </c>
      <c r="AD32" s="27"/>
      <c r="AE32" s="27"/>
      <c r="AF32" s="27"/>
      <c r="AG32" s="27"/>
      <c r="AH32" s="27"/>
      <c r="AI32" s="27">
        <f t="shared" si="8"/>
        <v>0</v>
      </c>
      <c r="AJ32" s="27">
        <f t="shared" si="9"/>
        <v>77034.67</v>
      </c>
      <c r="AK32" s="27">
        <f t="shared" si="10"/>
        <v>10000</v>
      </c>
      <c r="AL32" s="27">
        <f t="shared" si="11"/>
        <v>87034.67</v>
      </c>
      <c r="AM32" s="27">
        <v>39000</v>
      </c>
      <c r="AN32" s="27">
        <v>10000</v>
      </c>
      <c r="AO32" s="27">
        <f t="shared" si="12"/>
        <v>49000</v>
      </c>
      <c r="AP32" s="49">
        <f t="shared" si="13"/>
        <v>39000</v>
      </c>
      <c r="AQ32" s="49">
        <f t="shared" si="14"/>
        <v>10000</v>
      </c>
      <c r="AR32" s="49">
        <f t="shared" si="15"/>
        <v>49000</v>
      </c>
      <c r="AS32" s="50">
        <f t="shared" si="16"/>
        <v>116034.67</v>
      </c>
      <c r="AT32" s="50">
        <f t="shared" si="17"/>
        <v>20000</v>
      </c>
      <c r="AU32" s="50">
        <f t="shared" si="18"/>
        <v>136034.66999999998</v>
      </c>
      <c r="AV32" s="27"/>
      <c r="AW32" s="27"/>
      <c r="AX32" s="27">
        <f t="shared" si="19"/>
        <v>0</v>
      </c>
      <c r="AY32" s="27">
        <f t="shared" si="21"/>
        <v>0</v>
      </c>
      <c r="AZ32" s="27" t="e">
        <f>#REF!+AW32</f>
        <v>#REF!</v>
      </c>
      <c r="BA32" s="27" t="e">
        <f>#REF!+AX32</f>
        <v>#REF!</v>
      </c>
      <c r="BB32" s="28">
        <f t="shared" si="22"/>
        <v>136034.66999999998</v>
      </c>
      <c r="BC32" s="28" t="e">
        <f>AZ32+#REF!</f>
        <v>#REF!</v>
      </c>
      <c r="BD32" s="28" t="e">
        <f t="shared" si="20"/>
        <v>#REF!</v>
      </c>
    </row>
    <row r="33" spans="1:56" s="2" customFormat="1" ht="19.5" customHeight="1">
      <c r="A33" s="25" t="s">
        <v>23</v>
      </c>
      <c r="B33" s="26" t="s">
        <v>84</v>
      </c>
      <c r="C33" s="27"/>
      <c r="D33" s="27"/>
      <c r="E33" s="27">
        <f t="shared" si="0"/>
        <v>0</v>
      </c>
      <c r="F33" s="27"/>
      <c r="G33" s="27"/>
      <c r="H33" s="27">
        <f t="shared" si="1"/>
        <v>0</v>
      </c>
      <c r="I33" s="27"/>
      <c r="J33" s="27"/>
      <c r="K33" s="27">
        <f t="shared" si="2"/>
        <v>0</v>
      </c>
      <c r="L33" s="27"/>
      <c r="M33" s="27"/>
      <c r="N33" s="27">
        <f t="shared" si="3"/>
        <v>0</v>
      </c>
      <c r="O33" s="27"/>
      <c r="P33" s="27"/>
      <c r="Q33" s="27">
        <f t="shared" si="4"/>
        <v>0</v>
      </c>
      <c r="R33" s="27"/>
      <c r="S33" s="27"/>
      <c r="T33" s="27">
        <f t="shared" si="5"/>
        <v>0</v>
      </c>
      <c r="U33" s="27"/>
      <c r="V33" s="27"/>
      <c r="W33" s="27">
        <f t="shared" si="6"/>
        <v>0</v>
      </c>
      <c r="X33" s="27"/>
      <c r="Y33" s="27"/>
      <c r="Z33" s="27"/>
      <c r="AA33" s="27">
        <v>28730.14</v>
      </c>
      <c r="AB33" s="27"/>
      <c r="AC33" s="27">
        <f t="shared" si="7"/>
        <v>28730.14</v>
      </c>
      <c r="AD33" s="27"/>
      <c r="AE33" s="27"/>
      <c r="AF33" s="27"/>
      <c r="AG33" s="27"/>
      <c r="AH33" s="27"/>
      <c r="AI33" s="27">
        <f t="shared" si="8"/>
        <v>0</v>
      </c>
      <c r="AJ33" s="27">
        <f t="shared" si="9"/>
        <v>28730.14</v>
      </c>
      <c r="AK33" s="27">
        <f t="shared" si="10"/>
        <v>0</v>
      </c>
      <c r="AL33" s="27">
        <f t="shared" si="11"/>
        <v>28730.14</v>
      </c>
      <c r="AM33" s="27"/>
      <c r="AN33" s="27"/>
      <c r="AO33" s="27">
        <f t="shared" si="12"/>
        <v>0</v>
      </c>
      <c r="AP33" s="49">
        <f t="shared" si="13"/>
        <v>0</v>
      </c>
      <c r="AQ33" s="49">
        <f t="shared" si="14"/>
        <v>0</v>
      </c>
      <c r="AR33" s="49">
        <f t="shared" si="15"/>
        <v>0</v>
      </c>
      <c r="AS33" s="50">
        <f t="shared" si="16"/>
        <v>28730.14</v>
      </c>
      <c r="AT33" s="50">
        <f t="shared" si="17"/>
        <v>0</v>
      </c>
      <c r="AU33" s="50">
        <f t="shared" si="18"/>
        <v>28730.14</v>
      </c>
      <c r="AV33" s="27"/>
      <c r="AW33" s="27"/>
      <c r="AX33" s="27">
        <f t="shared" si="19"/>
        <v>0</v>
      </c>
      <c r="AY33" s="27">
        <f t="shared" si="21"/>
        <v>0</v>
      </c>
      <c r="AZ33" s="27" t="e">
        <f>#REF!+AW33</f>
        <v>#REF!</v>
      </c>
      <c r="BA33" s="27" t="e">
        <f>#REF!+AX33</f>
        <v>#REF!</v>
      </c>
      <c r="BB33" s="28">
        <f t="shared" si="22"/>
        <v>28730.14</v>
      </c>
      <c r="BC33" s="28" t="e">
        <f>AZ33+#REF!</f>
        <v>#REF!</v>
      </c>
      <c r="BD33" s="28" t="e">
        <f t="shared" si="20"/>
        <v>#REF!</v>
      </c>
    </row>
    <row r="34" spans="1:56" s="2" customFormat="1" ht="19.5" customHeight="1">
      <c r="A34" s="25" t="s">
        <v>24</v>
      </c>
      <c r="B34" s="26" t="s">
        <v>85</v>
      </c>
      <c r="C34" s="27"/>
      <c r="D34" s="27"/>
      <c r="E34" s="27">
        <f t="shared" si="0"/>
        <v>0</v>
      </c>
      <c r="F34" s="27"/>
      <c r="G34" s="27"/>
      <c r="H34" s="27">
        <f t="shared" si="1"/>
        <v>0</v>
      </c>
      <c r="I34" s="27"/>
      <c r="J34" s="27"/>
      <c r="K34" s="27">
        <f t="shared" si="2"/>
        <v>0</v>
      </c>
      <c r="L34" s="27"/>
      <c r="M34" s="27"/>
      <c r="N34" s="27">
        <f t="shared" si="3"/>
        <v>0</v>
      </c>
      <c r="O34" s="27"/>
      <c r="P34" s="27"/>
      <c r="Q34" s="27">
        <f t="shared" si="4"/>
        <v>0</v>
      </c>
      <c r="R34" s="27"/>
      <c r="S34" s="27"/>
      <c r="T34" s="27">
        <f t="shared" si="5"/>
        <v>0</v>
      </c>
      <c r="U34" s="27"/>
      <c r="V34" s="27"/>
      <c r="W34" s="27">
        <f t="shared" si="6"/>
        <v>0</v>
      </c>
      <c r="X34" s="27"/>
      <c r="Y34" s="27"/>
      <c r="Z34" s="27"/>
      <c r="AA34" s="27">
        <v>52316.33</v>
      </c>
      <c r="AB34" s="27"/>
      <c r="AC34" s="27">
        <f t="shared" si="7"/>
        <v>52316.33</v>
      </c>
      <c r="AD34" s="27"/>
      <c r="AE34" s="27"/>
      <c r="AF34" s="27"/>
      <c r="AG34" s="27"/>
      <c r="AH34" s="27"/>
      <c r="AI34" s="27">
        <f t="shared" si="8"/>
        <v>0</v>
      </c>
      <c r="AJ34" s="27">
        <f t="shared" si="9"/>
        <v>52316.33</v>
      </c>
      <c r="AK34" s="27">
        <f t="shared" si="10"/>
        <v>0</v>
      </c>
      <c r="AL34" s="27">
        <f t="shared" si="11"/>
        <v>52316.33</v>
      </c>
      <c r="AM34" s="27">
        <v>35000</v>
      </c>
      <c r="AN34" s="27">
        <v>5000</v>
      </c>
      <c r="AO34" s="27">
        <f t="shared" si="12"/>
        <v>40000</v>
      </c>
      <c r="AP34" s="49">
        <f t="shared" si="13"/>
        <v>35000</v>
      </c>
      <c r="AQ34" s="49">
        <f t="shared" si="14"/>
        <v>5000</v>
      </c>
      <c r="AR34" s="49">
        <f t="shared" si="15"/>
        <v>40000</v>
      </c>
      <c r="AS34" s="50">
        <f t="shared" si="16"/>
        <v>87316.33</v>
      </c>
      <c r="AT34" s="50">
        <f t="shared" si="17"/>
        <v>5000</v>
      </c>
      <c r="AU34" s="50">
        <f t="shared" si="18"/>
        <v>92316.33</v>
      </c>
      <c r="AV34" s="27"/>
      <c r="AW34" s="27"/>
      <c r="AX34" s="27">
        <f t="shared" si="19"/>
        <v>0</v>
      </c>
      <c r="AY34" s="27">
        <f t="shared" si="21"/>
        <v>0</v>
      </c>
      <c r="AZ34" s="27" t="e">
        <f>#REF!+AW34</f>
        <v>#REF!</v>
      </c>
      <c r="BA34" s="27" t="e">
        <f>#REF!+AX34</f>
        <v>#REF!</v>
      </c>
      <c r="BB34" s="28">
        <f t="shared" si="22"/>
        <v>92316.33</v>
      </c>
      <c r="BC34" s="28" t="e">
        <f>AZ34+#REF!</f>
        <v>#REF!</v>
      </c>
      <c r="BD34" s="28" t="e">
        <f t="shared" si="20"/>
        <v>#REF!</v>
      </c>
    </row>
    <row r="35" spans="1:56" s="2" customFormat="1" ht="19.5" customHeight="1">
      <c r="A35" s="25" t="s">
        <v>25</v>
      </c>
      <c r="B35" s="26" t="s">
        <v>86</v>
      </c>
      <c r="C35" s="27"/>
      <c r="D35" s="27"/>
      <c r="E35" s="27">
        <f t="shared" si="0"/>
        <v>0</v>
      </c>
      <c r="F35" s="27"/>
      <c r="G35" s="27"/>
      <c r="H35" s="27">
        <f t="shared" si="1"/>
        <v>0</v>
      </c>
      <c r="I35" s="27"/>
      <c r="J35" s="27"/>
      <c r="K35" s="27">
        <f t="shared" si="2"/>
        <v>0</v>
      </c>
      <c r="L35" s="27"/>
      <c r="M35" s="27"/>
      <c r="N35" s="27">
        <f t="shared" si="3"/>
        <v>0</v>
      </c>
      <c r="O35" s="27"/>
      <c r="P35" s="27"/>
      <c r="Q35" s="27">
        <f t="shared" si="4"/>
        <v>0</v>
      </c>
      <c r="R35" s="27"/>
      <c r="S35" s="27"/>
      <c r="T35" s="27">
        <f t="shared" si="5"/>
        <v>0</v>
      </c>
      <c r="U35" s="27"/>
      <c r="V35" s="27"/>
      <c r="W35" s="27">
        <f t="shared" si="6"/>
        <v>0</v>
      </c>
      <c r="X35" s="27"/>
      <c r="Y35" s="27"/>
      <c r="Z35" s="27"/>
      <c r="AA35" s="27">
        <v>114501.35</v>
      </c>
      <c r="AB35" s="27"/>
      <c r="AC35" s="27">
        <f t="shared" si="7"/>
        <v>114501.35</v>
      </c>
      <c r="AD35" s="27"/>
      <c r="AE35" s="27"/>
      <c r="AF35" s="27"/>
      <c r="AG35" s="27"/>
      <c r="AH35" s="27"/>
      <c r="AI35" s="27">
        <f t="shared" si="8"/>
        <v>0</v>
      </c>
      <c r="AJ35" s="27">
        <f t="shared" si="9"/>
        <v>114501.35</v>
      </c>
      <c r="AK35" s="27">
        <f t="shared" si="10"/>
        <v>0</v>
      </c>
      <c r="AL35" s="27">
        <f t="shared" si="11"/>
        <v>114501.35</v>
      </c>
      <c r="AM35" s="27">
        <v>15600</v>
      </c>
      <c r="AN35" s="27">
        <v>5000</v>
      </c>
      <c r="AO35" s="27">
        <f t="shared" si="12"/>
        <v>20600</v>
      </c>
      <c r="AP35" s="49">
        <f t="shared" si="13"/>
        <v>15600</v>
      </c>
      <c r="AQ35" s="49">
        <f t="shared" si="14"/>
        <v>5000</v>
      </c>
      <c r="AR35" s="49">
        <f t="shared" si="15"/>
        <v>20600</v>
      </c>
      <c r="AS35" s="50">
        <f t="shared" si="16"/>
        <v>130101.35</v>
      </c>
      <c r="AT35" s="50">
        <f t="shared" si="17"/>
        <v>5000</v>
      </c>
      <c r="AU35" s="50">
        <f t="shared" si="18"/>
        <v>135101.35</v>
      </c>
      <c r="AV35" s="27"/>
      <c r="AW35" s="27"/>
      <c r="AX35" s="27">
        <f t="shared" si="19"/>
        <v>0</v>
      </c>
      <c r="AY35" s="27">
        <f t="shared" si="21"/>
        <v>0</v>
      </c>
      <c r="AZ35" s="27" t="e">
        <f>#REF!+AW35</f>
        <v>#REF!</v>
      </c>
      <c r="BA35" s="27" t="e">
        <f>#REF!+AX35</f>
        <v>#REF!</v>
      </c>
      <c r="BB35" s="28">
        <f t="shared" si="22"/>
        <v>135101.35</v>
      </c>
      <c r="BC35" s="28" t="e">
        <f>AZ35+#REF!</f>
        <v>#REF!</v>
      </c>
      <c r="BD35" s="28" t="e">
        <f t="shared" si="20"/>
        <v>#REF!</v>
      </c>
    </row>
    <row r="36" spans="1:56" s="2" customFormat="1" ht="18" customHeight="1">
      <c r="A36" s="25" t="s">
        <v>26</v>
      </c>
      <c r="B36" s="26" t="s">
        <v>87</v>
      </c>
      <c r="C36" s="27"/>
      <c r="D36" s="27"/>
      <c r="E36" s="27">
        <f t="shared" si="0"/>
        <v>0</v>
      </c>
      <c r="F36" s="27"/>
      <c r="G36" s="27"/>
      <c r="H36" s="27">
        <f t="shared" si="1"/>
        <v>0</v>
      </c>
      <c r="I36" s="27"/>
      <c r="J36" s="27"/>
      <c r="K36" s="27">
        <f t="shared" si="2"/>
        <v>0</v>
      </c>
      <c r="L36" s="27"/>
      <c r="M36" s="27"/>
      <c r="N36" s="27">
        <f t="shared" si="3"/>
        <v>0</v>
      </c>
      <c r="O36" s="27"/>
      <c r="P36" s="27"/>
      <c r="Q36" s="27">
        <f t="shared" si="4"/>
        <v>0</v>
      </c>
      <c r="R36" s="27"/>
      <c r="S36" s="27"/>
      <c r="T36" s="27">
        <f t="shared" si="5"/>
        <v>0</v>
      </c>
      <c r="U36" s="27"/>
      <c r="V36" s="27"/>
      <c r="W36" s="27">
        <f t="shared" si="6"/>
        <v>0</v>
      </c>
      <c r="X36" s="27"/>
      <c r="Y36" s="27"/>
      <c r="Z36" s="27"/>
      <c r="AA36" s="27">
        <v>59068.25</v>
      </c>
      <c r="AB36" s="27"/>
      <c r="AC36" s="27">
        <f t="shared" si="7"/>
        <v>59068.25</v>
      </c>
      <c r="AD36" s="27"/>
      <c r="AE36" s="27"/>
      <c r="AF36" s="27"/>
      <c r="AG36" s="27"/>
      <c r="AH36" s="27"/>
      <c r="AI36" s="27">
        <f t="shared" si="8"/>
        <v>0</v>
      </c>
      <c r="AJ36" s="27">
        <f t="shared" si="9"/>
        <v>59068.25</v>
      </c>
      <c r="AK36" s="27">
        <f t="shared" si="10"/>
        <v>0</v>
      </c>
      <c r="AL36" s="27">
        <f t="shared" si="11"/>
        <v>59068.25</v>
      </c>
      <c r="AM36" s="27">
        <v>10000</v>
      </c>
      <c r="AN36" s="27">
        <v>5000</v>
      </c>
      <c r="AO36" s="27">
        <f t="shared" si="12"/>
        <v>15000</v>
      </c>
      <c r="AP36" s="49">
        <f t="shared" si="13"/>
        <v>10000</v>
      </c>
      <c r="AQ36" s="49">
        <f t="shared" si="14"/>
        <v>5000</v>
      </c>
      <c r="AR36" s="49">
        <f t="shared" si="15"/>
        <v>15000</v>
      </c>
      <c r="AS36" s="50">
        <f t="shared" si="16"/>
        <v>69068.25</v>
      </c>
      <c r="AT36" s="50">
        <f t="shared" si="17"/>
        <v>5000</v>
      </c>
      <c r="AU36" s="50">
        <f t="shared" si="18"/>
        <v>74068.25</v>
      </c>
      <c r="AV36" s="27"/>
      <c r="AW36" s="27"/>
      <c r="AX36" s="27">
        <f t="shared" si="19"/>
        <v>0</v>
      </c>
      <c r="AY36" s="27">
        <f t="shared" si="21"/>
        <v>0</v>
      </c>
      <c r="AZ36" s="27" t="e">
        <f>#REF!+AW36</f>
        <v>#REF!</v>
      </c>
      <c r="BA36" s="27" t="e">
        <f>#REF!+AX36</f>
        <v>#REF!</v>
      </c>
      <c r="BB36" s="28">
        <f t="shared" si="22"/>
        <v>74068.25</v>
      </c>
      <c r="BC36" s="28" t="e">
        <f>AZ36+#REF!</f>
        <v>#REF!</v>
      </c>
      <c r="BD36" s="28" t="e">
        <f t="shared" si="20"/>
        <v>#REF!</v>
      </c>
    </row>
    <row r="37" spans="1:56" s="2" customFormat="1" ht="18" customHeight="1">
      <c r="A37" s="25" t="s">
        <v>27</v>
      </c>
      <c r="B37" s="26" t="s">
        <v>88</v>
      </c>
      <c r="C37" s="27"/>
      <c r="D37" s="27"/>
      <c r="E37" s="27">
        <f t="shared" si="0"/>
        <v>0</v>
      </c>
      <c r="F37" s="27"/>
      <c r="G37" s="27"/>
      <c r="H37" s="27">
        <f t="shared" si="1"/>
        <v>0</v>
      </c>
      <c r="I37" s="27"/>
      <c r="J37" s="27"/>
      <c r="K37" s="27">
        <f t="shared" si="2"/>
        <v>0</v>
      </c>
      <c r="L37" s="27"/>
      <c r="M37" s="27"/>
      <c r="N37" s="27">
        <f t="shared" si="3"/>
        <v>0</v>
      </c>
      <c r="O37" s="27"/>
      <c r="P37" s="27"/>
      <c r="Q37" s="27">
        <f t="shared" si="4"/>
        <v>0</v>
      </c>
      <c r="R37" s="27"/>
      <c r="S37" s="27"/>
      <c r="T37" s="27">
        <f t="shared" si="5"/>
        <v>0</v>
      </c>
      <c r="U37" s="27"/>
      <c r="V37" s="27"/>
      <c r="W37" s="27">
        <f t="shared" si="6"/>
        <v>0</v>
      </c>
      <c r="X37" s="27"/>
      <c r="Y37" s="27"/>
      <c r="Z37" s="27"/>
      <c r="AA37" s="27">
        <v>25368.6</v>
      </c>
      <c r="AB37" s="27"/>
      <c r="AC37" s="27">
        <f t="shared" si="7"/>
        <v>25368.6</v>
      </c>
      <c r="AD37" s="27"/>
      <c r="AE37" s="27"/>
      <c r="AF37" s="27"/>
      <c r="AG37" s="27"/>
      <c r="AH37" s="27"/>
      <c r="AI37" s="27">
        <f t="shared" si="8"/>
        <v>0</v>
      </c>
      <c r="AJ37" s="27">
        <f t="shared" si="9"/>
        <v>25368.6</v>
      </c>
      <c r="AK37" s="27">
        <f t="shared" si="10"/>
        <v>0</v>
      </c>
      <c r="AL37" s="27">
        <f t="shared" si="11"/>
        <v>25368.6</v>
      </c>
      <c r="AM37" s="27">
        <v>74000</v>
      </c>
      <c r="AN37" s="27">
        <v>4000</v>
      </c>
      <c r="AO37" s="27">
        <f t="shared" si="12"/>
        <v>78000</v>
      </c>
      <c r="AP37" s="49">
        <f t="shared" si="13"/>
        <v>74000</v>
      </c>
      <c r="AQ37" s="49">
        <f t="shared" si="14"/>
        <v>4000</v>
      </c>
      <c r="AR37" s="49">
        <f t="shared" si="15"/>
        <v>78000</v>
      </c>
      <c r="AS37" s="50">
        <f t="shared" si="16"/>
        <v>99368.6</v>
      </c>
      <c r="AT37" s="50">
        <f t="shared" si="17"/>
        <v>4000</v>
      </c>
      <c r="AU37" s="50">
        <f t="shared" si="18"/>
        <v>103368.6</v>
      </c>
      <c r="AV37" s="27"/>
      <c r="AW37" s="27"/>
      <c r="AX37" s="27">
        <f t="shared" si="19"/>
        <v>0</v>
      </c>
      <c r="AY37" s="27">
        <f t="shared" si="21"/>
        <v>0</v>
      </c>
      <c r="AZ37" s="27" t="e">
        <f>#REF!+AW37</f>
        <v>#REF!</v>
      </c>
      <c r="BA37" s="27" t="e">
        <f>#REF!+AX37</f>
        <v>#REF!</v>
      </c>
      <c r="BB37" s="28">
        <f t="shared" si="22"/>
        <v>103368.6</v>
      </c>
      <c r="BC37" s="28" t="e">
        <f>AZ37+#REF!</f>
        <v>#REF!</v>
      </c>
      <c r="BD37" s="28" t="e">
        <f t="shared" si="20"/>
        <v>#REF!</v>
      </c>
    </row>
    <row r="38" spans="1:56" s="2" customFormat="1" ht="19.5" customHeight="1">
      <c r="A38" s="25" t="s">
        <v>28</v>
      </c>
      <c r="B38" s="26" t="s">
        <v>89</v>
      </c>
      <c r="C38" s="27"/>
      <c r="D38" s="27"/>
      <c r="E38" s="27">
        <f t="shared" si="0"/>
        <v>0</v>
      </c>
      <c r="F38" s="27"/>
      <c r="G38" s="27"/>
      <c r="H38" s="27">
        <f t="shared" si="1"/>
        <v>0</v>
      </c>
      <c r="I38" s="27"/>
      <c r="J38" s="27"/>
      <c r="K38" s="27">
        <f t="shared" si="2"/>
        <v>0</v>
      </c>
      <c r="L38" s="27"/>
      <c r="M38" s="27"/>
      <c r="N38" s="27">
        <f t="shared" si="3"/>
        <v>0</v>
      </c>
      <c r="O38" s="27"/>
      <c r="P38" s="27"/>
      <c r="Q38" s="27">
        <f t="shared" si="4"/>
        <v>0</v>
      </c>
      <c r="R38" s="27"/>
      <c r="S38" s="27"/>
      <c r="T38" s="27">
        <f t="shared" si="5"/>
        <v>0</v>
      </c>
      <c r="U38" s="27"/>
      <c r="V38" s="27"/>
      <c r="W38" s="27">
        <f t="shared" si="6"/>
        <v>0</v>
      </c>
      <c r="X38" s="27"/>
      <c r="Y38" s="27"/>
      <c r="Z38" s="27"/>
      <c r="AA38" s="27">
        <v>17142.57</v>
      </c>
      <c r="AB38" s="27">
        <v>1000</v>
      </c>
      <c r="AC38" s="27">
        <f t="shared" si="7"/>
        <v>18142.57</v>
      </c>
      <c r="AD38" s="27"/>
      <c r="AE38" s="27"/>
      <c r="AF38" s="27"/>
      <c r="AG38" s="27"/>
      <c r="AH38" s="27"/>
      <c r="AI38" s="27">
        <f t="shared" si="8"/>
        <v>0</v>
      </c>
      <c r="AJ38" s="27">
        <f t="shared" si="9"/>
        <v>17142.57</v>
      </c>
      <c r="AK38" s="27">
        <f t="shared" si="10"/>
        <v>1000</v>
      </c>
      <c r="AL38" s="27">
        <f t="shared" si="11"/>
        <v>18142.57</v>
      </c>
      <c r="AM38" s="27"/>
      <c r="AN38" s="27"/>
      <c r="AO38" s="27">
        <f t="shared" si="12"/>
        <v>0</v>
      </c>
      <c r="AP38" s="49">
        <f t="shared" si="13"/>
        <v>0</v>
      </c>
      <c r="AQ38" s="49">
        <f t="shared" si="14"/>
        <v>0</v>
      </c>
      <c r="AR38" s="49">
        <f t="shared" si="15"/>
        <v>0</v>
      </c>
      <c r="AS38" s="50">
        <f t="shared" si="16"/>
        <v>17142.57</v>
      </c>
      <c r="AT38" s="50">
        <f t="shared" si="17"/>
        <v>1000</v>
      </c>
      <c r="AU38" s="50">
        <f t="shared" si="18"/>
        <v>18142.57</v>
      </c>
      <c r="AV38" s="27"/>
      <c r="AW38" s="27"/>
      <c r="AX38" s="27">
        <f t="shared" si="19"/>
        <v>0</v>
      </c>
      <c r="AY38" s="27">
        <f t="shared" si="21"/>
        <v>0</v>
      </c>
      <c r="AZ38" s="27" t="e">
        <f>#REF!+AW38</f>
        <v>#REF!</v>
      </c>
      <c r="BA38" s="27" t="e">
        <f>#REF!+AX38</f>
        <v>#REF!</v>
      </c>
      <c r="BB38" s="28">
        <f t="shared" si="22"/>
        <v>18142.57</v>
      </c>
      <c r="BC38" s="28" t="e">
        <f>AZ38+#REF!</f>
        <v>#REF!</v>
      </c>
      <c r="BD38" s="28" t="e">
        <f t="shared" si="20"/>
        <v>#REF!</v>
      </c>
    </row>
    <row r="39" spans="1:56" s="2" customFormat="1" ht="19.5" customHeight="1">
      <c r="A39" s="25" t="s">
        <v>29</v>
      </c>
      <c r="B39" s="26" t="s">
        <v>90</v>
      </c>
      <c r="C39" s="27"/>
      <c r="D39" s="27"/>
      <c r="E39" s="27">
        <f t="shared" si="0"/>
        <v>0</v>
      </c>
      <c r="F39" s="27"/>
      <c r="G39" s="27"/>
      <c r="H39" s="27">
        <f t="shared" si="1"/>
        <v>0</v>
      </c>
      <c r="I39" s="27"/>
      <c r="J39" s="27"/>
      <c r="K39" s="27">
        <f t="shared" si="2"/>
        <v>0</v>
      </c>
      <c r="L39" s="27"/>
      <c r="M39" s="27"/>
      <c r="N39" s="27">
        <f t="shared" si="3"/>
        <v>0</v>
      </c>
      <c r="O39" s="27"/>
      <c r="P39" s="27"/>
      <c r="Q39" s="27">
        <f t="shared" si="4"/>
        <v>0</v>
      </c>
      <c r="R39" s="27"/>
      <c r="S39" s="27"/>
      <c r="T39" s="27">
        <f t="shared" si="5"/>
        <v>0</v>
      </c>
      <c r="U39" s="27"/>
      <c r="V39" s="27"/>
      <c r="W39" s="27">
        <f t="shared" si="6"/>
        <v>0</v>
      </c>
      <c r="X39" s="27"/>
      <c r="Y39" s="27"/>
      <c r="Z39" s="27"/>
      <c r="AA39" s="27">
        <v>32556.07</v>
      </c>
      <c r="AB39" s="27"/>
      <c r="AC39" s="27">
        <f t="shared" si="7"/>
        <v>32556.07</v>
      </c>
      <c r="AD39" s="27"/>
      <c r="AE39" s="27"/>
      <c r="AF39" s="27"/>
      <c r="AG39" s="27"/>
      <c r="AH39" s="27"/>
      <c r="AI39" s="27">
        <f t="shared" si="8"/>
        <v>0</v>
      </c>
      <c r="AJ39" s="27">
        <f t="shared" si="9"/>
        <v>32556.07</v>
      </c>
      <c r="AK39" s="27">
        <f t="shared" si="10"/>
        <v>0</v>
      </c>
      <c r="AL39" s="27">
        <f t="shared" si="11"/>
        <v>32556.07</v>
      </c>
      <c r="AM39" s="27">
        <v>63000</v>
      </c>
      <c r="AN39" s="27">
        <v>6000</v>
      </c>
      <c r="AO39" s="27">
        <f t="shared" si="12"/>
        <v>69000</v>
      </c>
      <c r="AP39" s="49">
        <f t="shared" si="13"/>
        <v>63000</v>
      </c>
      <c r="AQ39" s="49">
        <f t="shared" si="14"/>
        <v>6000</v>
      </c>
      <c r="AR39" s="49">
        <f t="shared" si="15"/>
        <v>69000</v>
      </c>
      <c r="AS39" s="50">
        <f t="shared" si="16"/>
        <v>95556.07</v>
      </c>
      <c r="AT39" s="50">
        <f t="shared" si="17"/>
        <v>6000</v>
      </c>
      <c r="AU39" s="50">
        <f t="shared" si="18"/>
        <v>101556.07</v>
      </c>
      <c r="AV39" s="27"/>
      <c r="AW39" s="27"/>
      <c r="AX39" s="27">
        <f t="shared" si="19"/>
        <v>0</v>
      </c>
      <c r="AY39" s="27">
        <f t="shared" si="21"/>
        <v>0</v>
      </c>
      <c r="AZ39" s="27" t="e">
        <f>#REF!+AW39</f>
        <v>#REF!</v>
      </c>
      <c r="BA39" s="27" t="e">
        <f>#REF!+AX39</f>
        <v>#REF!</v>
      </c>
      <c r="BB39" s="28">
        <f t="shared" si="22"/>
        <v>101556.07</v>
      </c>
      <c r="BC39" s="28" t="e">
        <f>AZ39+#REF!</f>
        <v>#REF!</v>
      </c>
      <c r="BD39" s="28" t="e">
        <f t="shared" si="20"/>
        <v>#REF!</v>
      </c>
    </row>
    <row r="40" spans="1:56" s="2" customFormat="1" ht="19.5" customHeight="1">
      <c r="A40" s="25" t="s">
        <v>30</v>
      </c>
      <c r="B40" s="26" t="s">
        <v>91</v>
      </c>
      <c r="C40" s="27"/>
      <c r="D40" s="27"/>
      <c r="E40" s="27">
        <f t="shared" si="0"/>
        <v>0</v>
      </c>
      <c r="F40" s="27"/>
      <c r="G40" s="27"/>
      <c r="H40" s="27">
        <f t="shared" si="1"/>
        <v>0</v>
      </c>
      <c r="I40" s="27"/>
      <c r="J40" s="27"/>
      <c r="K40" s="27">
        <f t="shared" si="2"/>
        <v>0</v>
      </c>
      <c r="L40" s="27"/>
      <c r="M40" s="27"/>
      <c r="N40" s="27">
        <f t="shared" si="3"/>
        <v>0</v>
      </c>
      <c r="O40" s="27"/>
      <c r="P40" s="27"/>
      <c r="Q40" s="27">
        <f t="shared" si="4"/>
        <v>0</v>
      </c>
      <c r="R40" s="27"/>
      <c r="S40" s="27"/>
      <c r="T40" s="27">
        <f t="shared" si="5"/>
        <v>0</v>
      </c>
      <c r="U40" s="27"/>
      <c r="V40" s="27"/>
      <c r="W40" s="27">
        <f t="shared" si="6"/>
        <v>0</v>
      </c>
      <c r="X40" s="27"/>
      <c r="Y40" s="27"/>
      <c r="Z40" s="27"/>
      <c r="AA40" s="27">
        <v>93775.5</v>
      </c>
      <c r="AB40" s="27">
        <v>3750</v>
      </c>
      <c r="AC40" s="27">
        <f t="shared" si="7"/>
        <v>97525.5</v>
      </c>
      <c r="AD40" s="27"/>
      <c r="AE40" s="27"/>
      <c r="AF40" s="27"/>
      <c r="AG40" s="27"/>
      <c r="AH40" s="27"/>
      <c r="AI40" s="27">
        <f t="shared" si="8"/>
        <v>0</v>
      </c>
      <c r="AJ40" s="27">
        <f t="shared" si="9"/>
        <v>93775.5</v>
      </c>
      <c r="AK40" s="27">
        <f t="shared" si="10"/>
        <v>3750</v>
      </c>
      <c r="AL40" s="27">
        <f t="shared" si="11"/>
        <v>97525.5</v>
      </c>
      <c r="AM40" s="27">
        <v>14794</v>
      </c>
      <c r="AN40" s="27">
        <v>5000</v>
      </c>
      <c r="AO40" s="27">
        <f t="shared" si="12"/>
        <v>19794</v>
      </c>
      <c r="AP40" s="49">
        <f t="shared" si="13"/>
        <v>14794</v>
      </c>
      <c r="AQ40" s="49">
        <f t="shared" si="14"/>
        <v>5000</v>
      </c>
      <c r="AR40" s="49">
        <f t="shared" si="15"/>
        <v>19794</v>
      </c>
      <c r="AS40" s="50">
        <f t="shared" si="16"/>
        <v>108569.5</v>
      </c>
      <c r="AT40" s="50">
        <f t="shared" si="17"/>
        <v>8750</v>
      </c>
      <c r="AU40" s="50">
        <f t="shared" si="18"/>
        <v>117319.5</v>
      </c>
      <c r="AV40" s="27"/>
      <c r="AW40" s="27"/>
      <c r="AX40" s="27">
        <f t="shared" si="19"/>
        <v>0</v>
      </c>
      <c r="AY40" s="27">
        <f t="shared" si="21"/>
        <v>0</v>
      </c>
      <c r="AZ40" s="27" t="e">
        <f>#REF!+AW40</f>
        <v>#REF!</v>
      </c>
      <c r="BA40" s="27" t="e">
        <f>#REF!+AX40</f>
        <v>#REF!</v>
      </c>
      <c r="BB40" s="28">
        <f t="shared" si="22"/>
        <v>117319.5</v>
      </c>
      <c r="BC40" s="28" t="e">
        <f>AZ40+#REF!</f>
        <v>#REF!</v>
      </c>
      <c r="BD40" s="28" t="e">
        <f t="shared" si="20"/>
        <v>#REF!</v>
      </c>
    </row>
    <row r="41" spans="1:56" s="2" customFormat="1" ht="19.5" customHeight="1">
      <c r="A41" s="25" t="s">
        <v>31</v>
      </c>
      <c r="B41" s="26" t="s">
        <v>92</v>
      </c>
      <c r="C41" s="27"/>
      <c r="D41" s="27"/>
      <c r="E41" s="27">
        <f t="shared" si="0"/>
        <v>0</v>
      </c>
      <c r="F41" s="27"/>
      <c r="G41" s="27"/>
      <c r="H41" s="27">
        <f t="shared" si="1"/>
        <v>0</v>
      </c>
      <c r="I41" s="27"/>
      <c r="J41" s="27"/>
      <c r="K41" s="27">
        <f t="shared" si="2"/>
        <v>0</v>
      </c>
      <c r="L41" s="27"/>
      <c r="M41" s="27"/>
      <c r="N41" s="27">
        <f t="shared" si="3"/>
        <v>0</v>
      </c>
      <c r="O41" s="27"/>
      <c r="P41" s="27"/>
      <c r="Q41" s="27">
        <f t="shared" si="4"/>
        <v>0</v>
      </c>
      <c r="R41" s="27"/>
      <c r="S41" s="27"/>
      <c r="T41" s="27">
        <f t="shared" si="5"/>
        <v>0</v>
      </c>
      <c r="U41" s="27"/>
      <c r="V41" s="27"/>
      <c r="W41" s="27">
        <f t="shared" si="6"/>
        <v>0</v>
      </c>
      <c r="X41" s="27"/>
      <c r="Y41" s="27"/>
      <c r="Z41" s="27"/>
      <c r="AA41" s="27">
        <v>92921.1</v>
      </c>
      <c r="AB41" s="27">
        <v>22972</v>
      </c>
      <c r="AC41" s="27">
        <f t="shared" si="7"/>
        <v>115893.1</v>
      </c>
      <c r="AD41" s="27"/>
      <c r="AE41" s="27"/>
      <c r="AF41" s="27"/>
      <c r="AG41" s="27"/>
      <c r="AH41" s="27"/>
      <c r="AI41" s="27">
        <f t="shared" si="8"/>
        <v>0</v>
      </c>
      <c r="AJ41" s="27">
        <f t="shared" si="9"/>
        <v>92921.1</v>
      </c>
      <c r="AK41" s="27">
        <f t="shared" si="10"/>
        <v>22972</v>
      </c>
      <c r="AL41" s="27">
        <f t="shared" si="11"/>
        <v>115893.1</v>
      </c>
      <c r="AM41" s="27">
        <v>25000</v>
      </c>
      <c r="AN41" s="27">
        <v>5000</v>
      </c>
      <c r="AO41" s="27">
        <f t="shared" si="12"/>
        <v>30000</v>
      </c>
      <c r="AP41" s="49">
        <f t="shared" si="13"/>
        <v>25000</v>
      </c>
      <c r="AQ41" s="49">
        <f t="shared" si="14"/>
        <v>5000</v>
      </c>
      <c r="AR41" s="49">
        <f t="shared" si="15"/>
        <v>30000</v>
      </c>
      <c r="AS41" s="50">
        <f t="shared" si="16"/>
        <v>117921.1</v>
      </c>
      <c r="AT41" s="50">
        <f t="shared" si="17"/>
        <v>27972</v>
      </c>
      <c r="AU41" s="50">
        <f t="shared" si="18"/>
        <v>145893.1</v>
      </c>
      <c r="AV41" s="27"/>
      <c r="AW41" s="27"/>
      <c r="AX41" s="27">
        <f t="shared" si="19"/>
        <v>0</v>
      </c>
      <c r="AY41" s="27">
        <f t="shared" si="21"/>
        <v>0</v>
      </c>
      <c r="AZ41" s="27" t="e">
        <f>#REF!+AW41</f>
        <v>#REF!</v>
      </c>
      <c r="BA41" s="27" t="e">
        <f>#REF!+AX41</f>
        <v>#REF!</v>
      </c>
      <c r="BB41" s="28">
        <f t="shared" si="22"/>
        <v>145893.1</v>
      </c>
      <c r="BC41" s="28" t="e">
        <f>AZ41+#REF!</f>
        <v>#REF!</v>
      </c>
      <c r="BD41" s="28" t="e">
        <f t="shared" si="20"/>
        <v>#REF!</v>
      </c>
    </row>
    <row r="42" spans="1:56" s="2" customFormat="1" ht="18" customHeight="1">
      <c r="A42" s="25" t="s">
        <v>32</v>
      </c>
      <c r="B42" s="26" t="s">
        <v>93</v>
      </c>
      <c r="C42" s="27"/>
      <c r="D42" s="27"/>
      <c r="E42" s="27">
        <f t="shared" si="0"/>
        <v>0</v>
      </c>
      <c r="F42" s="27"/>
      <c r="G42" s="27"/>
      <c r="H42" s="27">
        <f t="shared" si="1"/>
        <v>0</v>
      </c>
      <c r="I42" s="27"/>
      <c r="J42" s="27"/>
      <c r="K42" s="27">
        <f t="shared" si="2"/>
        <v>0</v>
      </c>
      <c r="L42" s="27"/>
      <c r="M42" s="27"/>
      <c r="N42" s="27">
        <f t="shared" si="3"/>
        <v>0</v>
      </c>
      <c r="O42" s="27"/>
      <c r="P42" s="27"/>
      <c r="Q42" s="27">
        <f t="shared" si="4"/>
        <v>0</v>
      </c>
      <c r="R42" s="27"/>
      <c r="S42" s="27"/>
      <c r="T42" s="27">
        <f t="shared" si="5"/>
        <v>0</v>
      </c>
      <c r="U42" s="27"/>
      <c r="V42" s="27"/>
      <c r="W42" s="27">
        <f t="shared" si="6"/>
        <v>0</v>
      </c>
      <c r="X42" s="27"/>
      <c r="Y42" s="27"/>
      <c r="Z42" s="27"/>
      <c r="AA42" s="27">
        <v>33401.07</v>
      </c>
      <c r="AB42" s="27"/>
      <c r="AC42" s="27">
        <f t="shared" si="7"/>
        <v>33401.07</v>
      </c>
      <c r="AD42" s="27"/>
      <c r="AE42" s="27"/>
      <c r="AF42" s="27"/>
      <c r="AG42" s="27"/>
      <c r="AH42" s="27"/>
      <c r="AI42" s="27">
        <f t="shared" si="8"/>
        <v>0</v>
      </c>
      <c r="AJ42" s="27">
        <f t="shared" si="9"/>
        <v>33401.07</v>
      </c>
      <c r="AK42" s="27">
        <f t="shared" si="10"/>
        <v>0</v>
      </c>
      <c r="AL42" s="27">
        <f t="shared" si="11"/>
        <v>33401.07</v>
      </c>
      <c r="AM42" s="27">
        <v>5000</v>
      </c>
      <c r="AN42" s="27">
        <v>5000</v>
      </c>
      <c r="AO42" s="27">
        <f t="shared" si="12"/>
        <v>10000</v>
      </c>
      <c r="AP42" s="49">
        <f t="shared" si="13"/>
        <v>5000</v>
      </c>
      <c r="AQ42" s="49">
        <f t="shared" si="14"/>
        <v>5000</v>
      </c>
      <c r="AR42" s="49">
        <f t="shared" si="15"/>
        <v>10000</v>
      </c>
      <c r="AS42" s="50">
        <f t="shared" si="16"/>
        <v>38401.07</v>
      </c>
      <c r="AT42" s="50">
        <f t="shared" si="17"/>
        <v>5000</v>
      </c>
      <c r="AU42" s="50">
        <f t="shared" si="18"/>
        <v>43401.07</v>
      </c>
      <c r="AV42" s="27"/>
      <c r="AW42" s="27"/>
      <c r="AX42" s="27">
        <f t="shared" si="19"/>
        <v>0</v>
      </c>
      <c r="AY42" s="27">
        <f t="shared" si="21"/>
        <v>0</v>
      </c>
      <c r="AZ42" s="27" t="e">
        <f>#REF!+AW42</f>
        <v>#REF!</v>
      </c>
      <c r="BA42" s="27" t="e">
        <f>#REF!+AX42</f>
        <v>#REF!</v>
      </c>
      <c r="BB42" s="28">
        <f t="shared" si="22"/>
        <v>43401.07</v>
      </c>
      <c r="BC42" s="28" t="e">
        <f>AZ42+#REF!</f>
        <v>#REF!</v>
      </c>
      <c r="BD42" s="28" t="e">
        <f t="shared" si="20"/>
        <v>#REF!</v>
      </c>
    </row>
    <row r="43" spans="1:56" s="15" customFormat="1" ht="35.25" customHeight="1">
      <c r="A43" s="81" t="s">
        <v>45</v>
      </c>
      <c r="B43" s="81"/>
      <c r="C43" s="50">
        <f aca="true" t="shared" si="23" ref="C43:Z43">SUM(C14:C42)</f>
        <v>0</v>
      </c>
      <c r="D43" s="50">
        <f t="shared" si="23"/>
        <v>0</v>
      </c>
      <c r="E43" s="50">
        <f t="shared" si="23"/>
        <v>0</v>
      </c>
      <c r="F43" s="50">
        <f t="shared" si="23"/>
        <v>0</v>
      </c>
      <c r="G43" s="50">
        <f t="shared" si="23"/>
        <v>0</v>
      </c>
      <c r="H43" s="50">
        <f t="shared" si="23"/>
        <v>0</v>
      </c>
      <c r="I43" s="50">
        <f t="shared" si="23"/>
        <v>0</v>
      </c>
      <c r="J43" s="50">
        <f t="shared" si="23"/>
        <v>0</v>
      </c>
      <c r="K43" s="50">
        <f t="shared" si="23"/>
        <v>0</v>
      </c>
      <c r="L43" s="50">
        <f t="shared" si="23"/>
        <v>0</v>
      </c>
      <c r="M43" s="50">
        <f t="shared" si="23"/>
        <v>0</v>
      </c>
      <c r="N43" s="50">
        <f t="shared" si="23"/>
        <v>0</v>
      </c>
      <c r="O43" s="50">
        <f t="shared" si="23"/>
        <v>0</v>
      </c>
      <c r="P43" s="50">
        <f t="shared" si="23"/>
        <v>0</v>
      </c>
      <c r="Q43" s="50">
        <f t="shared" si="23"/>
        <v>0</v>
      </c>
      <c r="R43" s="50">
        <f t="shared" si="23"/>
        <v>0</v>
      </c>
      <c r="S43" s="50">
        <f t="shared" si="23"/>
        <v>0</v>
      </c>
      <c r="T43" s="50">
        <f t="shared" si="23"/>
        <v>0</v>
      </c>
      <c r="U43" s="50">
        <f t="shared" si="23"/>
        <v>0</v>
      </c>
      <c r="V43" s="50">
        <f t="shared" si="23"/>
        <v>0</v>
      </c>
      <c r="W43" s="50">
        <f t="shared" si="23"/>
        <v>0</v>
      </c>
      <c r="X43" s="50">
        <f t="shared" si="23"/>
        <v>0</v>
      </c>
      <c r="Y43" s="50">
        <f t="shared" si="23"/>
        <v>0</v>
      </c>
      <c r="Z43" s="50">
        <f t="shared" si="23"/>
        <v>0</v>
      </c>
      <c r="AA43" s="50">
        <f aca="true" t="shared" si="24" ref="AA43:AF43">SUM(AA13:AA42)</f>
        <v>2453100.35</v>
      </c>
      <c r="AB43" s="50">
        <f t="shared" si="24"/>
        <v>61122</v>
      </c>
      <c r="AC43" s="50">
        <f t="shared" si="24"/>
        <v>2514222.35</v>
      </c>
      <c r="AD43" s="50">
        <f t="shared" si="24"/>
        <v>0</v>
      </c>
      <c r="AE43" s="50">
        <f t="shared" si="24"/>
        <v>0</v>
      </c>
      <c r="AF43" s="50">
        <f t="shared" si="24"/>
        <v>0</v>
      </c>
      <c r="AG43" s="50">
        <f>SUM(AG14:AG42)</f>
        <v>0</v>
      </c>
      <c r="AH43" s="50">
        <f>SUM(AH14:AH42)</f>
        <v>0</v>
      </c>
      <c r="AI43" s="50">
        <f>SUM(AI14:AI42)</f>
        <v>0</v>
      </c>
      <c r="AJ43" s="50">
        <f t="shared" si="9"/>
        <v>2453100.35</v>
      </c>
      <c r="AK43" s="50">
        <f t="shared" si="10"/>
        <v>61122</v>
      </c>
      <c r="AL43" s="50">
        <f aca="true" t="shared" si="25" ref="AL43:AR43">SUM(AL13:AL42)</f>
        <v>2514222.35</v>
      </c>
      <c r="AM43" s="50">
        <f t="shared" si="25"/>
        <v>1080834</v>
      </c>
      <c r="AN43" s="50">
        <f t="shared" si="25"/>
        <v>150000</v>
      </c>
      <c r="AO43" s="50">
        <f t="shared" si="25"/>
        <v>1230834</v>
      </c>
      <c r="AP43" s="50">
        <f t="shared" si="25"/>
        <v>1080834</v>
      </c>
      <c r="AQ43" s="50">
        <f t="shared" si="25"/>
        <v>150000</v>
      </c>
      <c r="AR43" s="50">
        <f t="shared" si="25"/>
        <v>1230834</v>
      </c>
      <c r="AS43" s="50">
        <f t="shared" si="16"/>
        <v>3533934.35</v>
      </c>
      <c r="AT43" s="50">
        <f t="shared" si="17"/>
        <v>211122</v>
      </c>
      <c r="AU43" s="50">
        <f t="shared" si="18"/>
        <v>3745056.35</v>
      </c>
      <c r="AV43" s="29">
        <f>SUM(AV14:AV42)</f>
        <v>0</v>
      </c>
      <c r="AW43" s="29">
        <f>SUM(AW14:AW42)</f>
        <v>0</v>
      </c>
      <c r="AX43" s="30">
        <f t="shared" si="19"/>
        <v>0</v>
      </c>
      <c r="AY43" s="27">
        <f t="shared" si="21"/>
        <v>0</v>
      </c>
      <c r="AZ43" s="27" t="e">
        <f>#REF!+AW43</f>
        <v>#REF!</v>
      </c>
      <c r="BA43" s="29" t="e">
        <f>#REF!+AX43</f>
        <v>#REF!</v>
      </c>
      <c r="BB43" s="29">
        <f>SUM(BB14:BB42)</f>
        <v>3509132.5699999994</v>
      </c>
      <c r="BC43" s="29" t="e">
        <f>AZ43+#REF!</f>
        <v>#REF!</v>
      </c>
      <c r="BD43" s="29" t="e">
        <f t="shared" si="20"/>
        <v>#REF!</v>
      </c>
    </row>
    <row r="44" spans="1:56" s="2" customFormat="1" ht="29.25" customHeight="1">
      <c r="A44" s="83" t="s">
        <v>35</v>
      </c>
      <c r="B44" s="83"/>
      <c r="C44" s="27">
        <v>6057300</v>
      </c>
      <c r="D44" s="27"/>
      <c r="E44" s="27">
        <f>C44+D44</f>
        <v>6057300</v>
      </c>
      <c r="F44" s="27">
        <v>28034900</v>
      </c>
      <c r="G44" s="27">
        <v>83080</v>
      </c>
      <c r="H44" s="27">
        <f>F44+G44</f>
        <v>28117980</v>
      </c>
      <c r="I44" s="27">
        <v>47164100</v>
      </c>
      <c r="J44" s="27">
        <v>5554800</v>
      </c>
      <c r="K44" s="27">
        <f>I44+J44</f>
        <v>52718900</v>
      </c>
      <c r="L44" s="27"/>
      <c r="M44" s="27"/>
      <c r="N44" s="27">
        <f>L44+M44</f>
        <v>0</v>
      </c>
      <c r="O44" s="27">
        <v>4106415</v>
      </c>
      <c r="P44" s="27">
        <v>-350000</v>
      </c>
      <c r="Q44" s="27">
        <f>O44+P44</f>
        <v>3756415</v>
      </c>
      <c r="R44" s="27">
        <v>26452600</v>
      </c>
      <c r="S44" s="27"/>
      <c r="T44" s="27">
        <f>R44+S44</f>
        <v>26452600</v>
      </c>
      <c r="U44" s="27">
        <v>18744600</v>
      </c>
      <c r="V44" s="27"/>
      <c r="W44" s="27">
        <f>U44+V44</f>
        <v>18744600</v>
      </c>
      <c r="X44" s="27"/>
      <c r="Y44" s="27">
        <v>300000</v>
      </c>
      <c r="Z44" s="27">
        <f>X44+Y44</f>
        <v>300000</v>
      </c>
      <c r="AA44" s="27"/>
      <c r="AB44" s="27"/>
      <c r="AC44" s="27">
        <f>AA44+AB44</f>
        <v>0</v>
      </c>
      <c r="AD44" s="27"/>
      <c r="AE44" s="27"/>
      <c r="AF44" s="27">
        <f>AD44+AE44</f>
        <v>0</v>
      </c>
      <c r="AG44" s="27">
        <v>1111400</v>
      </c>
      <c r="AH44" s="27"/>
      <c r="AI44" s="27">
        <f>AG44+AH44</f>
        <v>1111400</v>
      </c>
      <c r="AJ44" s="27">
        <f t="shared" si="9"/>
        <v>131671315</v>
      </c>
      <c r="AK44" s="27">
        <f t="shared" si="10"/>
        <v>5587880</v>
      </c>
      <c r="AL44" s="27">
        <f>AJ44+AK44</f>
        <v>137259195</v>
      </c>
      <c r="AM44" s="27"/>
      <c r="AN44" s="27"/>
      <c r="AO44" s="27">
        <f>AM44+AN44</f>
        <v>0</v>
      </c>
      <c r="AP44" s="49">
        <f>AM44</f>
        <v>0</v>
      </c>
      <c r="AQ44" s="49">
        <f>AN44</f>
        <v>0</v>
      </c>
      <c r="AR44" s="49">
        <f>AP44+AQ44</f>
        <v>0</v>
      </c>
      <c r="AS44" s="50">
        <f t="shared" si="16"/>
        <v>131671315</v>
      </c>
      <c r="AT44" s="50">
        <f t="shared" si="17"/>
        <v>5587880</v>
      </c>
      <c r="AU44" s="50">
        <f t="shared" si="18"/>
        <v>137259195</v>
      </c>
      <c r="AV44" s="29"/>
      <c r="AW44" s="27"/>
      <c r="AX44" s="27">
        <f t="shared" si="19"/>
        <v>0</v>
      </c>
      <c r="AY44" s="27">
        <f t="shared" si="21"/>
        <v>0</v>
      </c>
      <c r="AZ44" s="27" t="e">
        <f>#REF!+AW44</f>
        <v>#REF!</v>
      </c>
      <c r="BA44" s="27" t="e">
        <f>#REF!+AX44</f>
        <v>#REF!</v>
      </c>
      <c r="BB44" s="28">
        <f>AU44+AY44</f>
        <v>137259195</v>
      </c>
      <c r="BC44" s="28" t="e">
        <f>AZ44+#REF!</f>
        <v>#REF!</v>
      </c>
      <c r="BD44" s="28" t="e">
        <f t="shared" si="20"/>
        <v>#REF!</v>
      </c>
    </row>
    <row r="45" spans="1:56" s="2" customFormat="1" ht="36" customHeight="1">
      <c r="A45" s="52"/>
      <c r="B45" s="52" t="s">
        <v>61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>
        <f>R45+S45</f>
        <v>0</v>
      </c>
      <c r="U45" s="27"/>
      <c r="V45" s="27"/>
      <c r="W45" s="27">
        <f>U45+V45</f>
        <v>0</v>
      </c>
      <c r="X45" s="27"/>
      <c r="Y45" s="27"/>
      <c r="Z45" s="27">
        <f>X45+Y45</f>
        <v>0</v>
      </c>
      <c r="AA45" s="27">
        <v>691184</v>
      </c>
      <c r="AB45" s="27">
        <v>659784</v>
      </c>
      <c r="AC45" s="27">
        <f>AA45+AB45</f>
        <v>1350968</v>
      </c>
      <c r="AD45" s="27">
        <v>33245</v>
      </c>
      <c r="AE45" s="27"/>
      <c r="AF45" s="27">
        <f>AD45+AE45</f>
        <v>33245</v>
      </c>
      <c r="AG45" s="27"/>
      <c r="AH45" s="27"/>
      <c r="AI45" s="27"/>
      <c r="AJ45" s="27">
        <f t="shared" si="9"/>
        <v>724429</v>
      </c>
      <c r="AK45" s="27">
        <f t="shared" si="10"/>
        <v>659784</v>
      </c>
      <c r="AL45" s="27">
        <f>AJ45+AK45</f>
        <v>1384213</v>
      </c>
      <c r="AM45" s="27"/>
      <c r="AN45" s="27">
        <v>105000</v>
      </c>
      <c r="AO45" s="27">
        <f>AM45+AN45</f>
        <v>105000</v>
      </c>
      <c r="AP45" s="49"/>
      <c r="AQ45" s="49">
        <f>AN45</f>
        <v>105000</v>
      </c>
      <c r="AR45" s="49">
        <f>AP45+AQ45</f>
        <v>105000</v>
      </c>
      <c r="AS45" s="50">
        <f t="shared" si="16"/>
        <v>724429</v>
      </c>
      <c r="AT45" s="50">
        <f t="shared" si="17"/>
        <v>764784</v>
      </c>
      <c r="AU45" s="50">
        <f t="shared" si="18"/>
        <v>1489213</v>
      </c>
      <c r="AV45" s="29"/>
      <c r="AW45" s="27"/>
      <c r="AX45" s="27"/>
      <c r="AY45" s="27"/>
      <c r="AZ45" s="27"/>
      <c r="BA45" s="27"/>
      <c r="BB45" s="28"/>
      <c r="BC45" s="28"/>
      <c r="BD45" s="28"/>
    </row>
    <row r="46" spans="1:56" s="2" customFormat="1" ht="32.25" customHeight="1">
      <c r="A46" s="25" t="s">
        <v>33</v>
      </c>
      <c r="B46" s="26" t="s">
        <v>52</v>
      </c>
      <c r="C46" s="31"/>
      <c r="D46" s="31"/>
      <c r="E46" s="27">
        <f>C46+D46</f>
        <v>0</v>
      </c>
      <c r="F46" s="27"/>
      <c r="G46" s="27"/>
      <c r="H46" s="27">
        <f>F46+G46</f>
        <v>0</v>
      </c>
      <c r="I46" s="27"/>
      <c r="J46" s="27"/>
      <c r="K46" s="27">
        <f>I46+J46</f>
        <v>0</v>
      </c>
      <c r="L46" s="27"/>
      <c r="M46" s="27"/>
      <c r="N46" s="27">
        <f>L46+M46</f>
        <v>0</v>
      </c>
      <c r="O46" s="27"/>
      <c r="P46" s="27"/>
      <c r="Q46" s="27">
        <f>O46+P46</f>
        <v>0</v>
      </c>
      <c r="R46" s="27"/>
      <c r="S46" s="27"/>
      <c r="T46" s="27">
        <f>R46+S46</f>
        <v>0</v>
      </c>
      <c r="U46" s="27"/>
      <c r="V46" s="27"/>
      <c r="W46" s="27">
        <f>U46+V46</f>
        <v>0</v>
      </c>
      <c r="X46" s="27"/>
      <c r="Y46" s="27"/>
      <c r="Z46" s="27">
        <f>X46+Y46</f>
        <v>0</v>
      </c>
      <c r="AA46" s="27"/>
      <c r="AB46" s="27"/>
      <c r="AC46" s="27">
        <f>AA46+AB46</f>
        <v>0</v>
      </c>
      <c r="AD46" s="27"/>
      <c r="AE46" s="27"/>
      <c r="AF46" s="27">
        <f>AD46+AE46</f>
        <v>0</v>
      </c>
      <c r="AG46" s="27"/>
      <c r="AH46" s="27"/>
      <c r="AI46" s="27">
        <f>AG46+AH46</f>
        <v>0</v>
      </c>
      <c r="AJ46" s="27">
        <f t="shared" si="9"/>
        <v>0</v>
      </c>
      <c r="AK46" s="27">
        <f t="shared" si="10"/>
        <v>0</v>
      </c>
      <c r="AL46" s="27">
        <f>AJ46+AK46</f>
        <v>0</v>
      </c>
      <c r="AM46" s="27"/>
      <c r="AN46" s="27"/>
      <c r="AO46" s="27">
        <f>AM46+AN46</f>
        <v>0</v>
      </c>
      <c r="AP46" s="49">
        <f>AM46</f>
        <v>0</v>
      </c>
      <c r="AQ46" s="49">
        <f>AN46</f>
        <v>0</v>
      </c>
      <c r="AR46" s="49">
        <f>AP46+AQ46</f>
        <v>0</v>
      </c>
      <c r="AS46" s="50">
        <f t="shared" si="16"/>
        <v>0</v>
      </c>
      <c r="AT46" s="50">
        <f t="shared" si="17"/>
        <v>0</v>
      </c>
      <c r="AU46" s="50">
        <f t="shared" si="18"/>
        <v>0</v>
      </c>
      <c r="AV46" s="27"/>
      <c r="AW46" s="27"/>
      <c r="AX46" s="27">
        <f>AV46+AW46</f>
        <v>0</v>
      </c>
      <c r="AY46" s="27">
        <f>AV46</f>
        <v>0</v>
      </c>
      <c r="AZ46" s="27" t="e">
        <f>#REF!+AW46</f>
        <v>#REF!</v>
      </c>
      <c r="BA46" s="27" t="e">
        <f>#REF!+AX46</f>
        <v>#REF!</v>
      </c>
      <c r="BB46" s="28">
        <f>AU46+AY46</f>
        <v>0</v>
      </c>
      <c r="BC46" s="28" t="e">
        <f>AZ46+#REF!</f>
        <v>#REF!</v>
      </c>
      <c r="BD46" s="28" t="e">
        <f>BB46+BC46</f>
        <v>#REF!</v>
      </c>
    </row>
    <row r="47" spans="1:56" s="14" customFormat="1" ht="38.25" customHeight="1">
      <c r="A47" s="80" t="s">
        <v>1</v>
      </c>
      <c r="B47" s="80"/>
      <c r="C47" s="31">
        <f aca="true" t="shared" si="26" ref="C47:Z47">C43+C44+C46</f>
        <v>6057300</v>
      </c>
      <c r="D47" s="31">
        <f t="shared" si="26"/>
        <v>0</v>
      </c>
      <c r="E47" s="31">
        <f t="shared" si="26"/>
        <v>6057300</v>
      </c>
      <c r="F47" s="31">
        <f t="shared" si="26"/>
        <v>28034900</v>
      </c>
      <c r="G47" s="31">
        <f t="shared" si="26"/>
        <v>83080</v>
      </c>
      <c r="H47" s="31">
        <f t="shared" si="26"/>
        <v>28117980</v>
      </c>
      <c r="I47" s="31">
        <f t="shared" si="26"/>
        <v>47164100</v>
      </c>
      <c r="J47" s="31">
        <f t="shared" si="26"/>
        <v>5554800</v>
      </c>
      <c r="K47" s="31">
        <f t="shared" si="26"/>
        <v>52718900</v>
      </c>
      <c r="L47" s="31">
        <f t="shared" si="26"/>
        <v>0</v>
      </c>
      <c r="M47" s="31">
        <f t="shared" si="26"/>
        <v>0</v>
      </c>
      <c r="N47" s="31">
        <f t="shared" si="26"/>
        <v>0</v>
      </c>
      <c r="O47" s="31">
        <f t="shared" si="26"/>
        <v>4106415</v>
      </c>
      <c r="P47" s="31">
        <f t="shared" si="26"/>
        <v>-350000</v>
      </c>
      <c r="Q47" s="31">
        <f t="shared" si="26"/>
        <v>3756415</v>
      </c>
      <c r="R47" s="31">
        <f t="shared" si="26"/>
        <v>26452600</v>
      </c>
      <c r="S47" s="31">
        <f t="shared" si="26"/>
        <v>0</v>
      </c>
      <c r="T47" s="31">
        <f t="shared" si="26"/>
        <v>26452600</v>
      </c>
      <c r="U47" s="31">
        <f t="shared" si="26"/>
        <v>18744600</v>
      </c>
      <c r="V47" s="31">
        <f t="shared" si="26"/>
        <v>0</v>
      </c>
      <c r="W47" s="31">
        <f t="shared" si="26"/>
        <v>18744600</v>
      </c>
      <c r="X47" s="31">
        <f t="shared" si="26"/>
        <v>0</v>
      </c>
      <c r="Y47" s="31">
        <f t="shared" si="26"/>
        <v>300000</v>
      </c>
      <c r="Z47" s="31">
        <f t="shared" si="26"/>
        <v>300000</v>
      </c>
      <c r="AA47" s="31">
        <f aca="true" t="shared" si="27" ref="AA47:AI47">AA43+AA44+AA46+AA45</f>
        <v>3144284.35</v>
      </c>
      <c r="AB47" s="31">
        <f t="shared" si="27"/>
        <v>720906</v>
      </c>
      <c r="AC47" s="31">
        <f t="shared" si="27"/>
        <v>3865190.35</v>
      </c>
      <c r="AD47" s="31">
        <f t="shared" si="27"/>
        <v>33245</v>
      </c>
      <c r="AE47" s="31">
        <f t="shared" si="27"/>
        <v>0</v>
      </c>
      <c r="AF47" s="31">
        <f t="shared" si="27"/>
        <v>33245</v>
      </c>
      <c r="AG47" s="31">
        <f t="shared" si="27"/>
        <v>1111400</v>
      </c>
      <c r="AH47" s="31">
        <f t="shared" si="27"/>
        <v>0</v>
      </c>
      <c r="AI47" s="31">
        <f t="shared" si="27"/>
        <v>1111400</v>
      </c>
      <c r="AJ47" s="50">
        <f t="shared" si="9"/>
        <v>134848844.35</v>
      </c>
      <c r="AK47" s="50">
        <f t="shared" si="10"/>
        <v>6308786</v>
      </c>
      <c r="AL47" s="31">
        <f aca="true" t="shared" si="28" ref="AL47:AR47">AL43+AL44+AL46+AL45</f>
        <v>141157630.35</v>
      </c>
      <c r="AM47" s="31">
        <f t="shared" si="28"/>
        <v>1080834</v>
      </c>
      <c r="AN47" s="31">
        <f t="shared" si="28"/>
        <v>255000</v>
      </c>
      <c r="AO47" s="31">
        <f t="shared" si="28"/>
        <v>1335834</v>
      </c>
      <c r="AP47" s="31">
        <f t="shared" si="28"/>
        <v>1080834</v>
      </c>
      <c r="AQ47" s="31">
        <f t="shared" si="28"/>
        <v>255000</v>
      </c>
      <c r="AR47" s="31">
        <f t="shared" si="28"/>
        <v>1335834</v>
      </c>
      <c r="AS47" s="50">
        <f t="shared" si="16"/>
        <v>135929678.35</v>
      </c>
      <c r="AT47" s="50">
        <f t="shared" si="17"/>
        <v>6563786</v>
      </c>
      <c r="AU47" s="50">
        <f t="shared" si="18"/>
        <v>142493464.35</v>
      </c>
      <c r="AV47" s="31" t="e">
        <f>#REF!+AV43+AV44+#REF!+AV46</f>
        <v>#REF!</v>
      </c>
      <c r="AW47" s="31" t="e">
        <f>#REF!+AW43+AW44+#REF!+AW46</f>
        <v>#REF!</v>
      </c>
      <c r="AX47" s="31" t="e">
        <f>#REF!+AX43+AX44+#REF!+AX46</f>
        <v>#REF!</v>
      </c>
      <c r="AY47" s="27" t="e">
        <f>AV47</f>
        <v>#REF!</v>
      </c>
      <c r="AZ47" s="28" t="e">
        <f>#REF!+AW47</f>
        <v>#REF!</v>
      </c>
      <c r="BA47" s="28" t="e">
        <f>#REF!+AX47</f>
        <v>#REF!</v>
      </c>
      <c r="BB47" s="28" t="e">
        <f>AU47+AY47</f>
        <v>#REF!</v>
      </c>
      <c r="BC47" s="31" t="e">
        <f>#REF!+BC43+BC44+#REF!+BC46</f>
        <v>#REF!</v>
      </c>
      <c r="BD47" s="31" t="e">
        <f>#REF!+BD43+BD44+#REF!+BD46</f>
        <v>#REF!</v>
      </c>
    </row>
    <row r="48" spans="17:56" ht="33" customHeight="1">
      <c r="Q48" s="67"/>
      <c r="R48" s="67"/>
      <c r="S48" s="67"/>
      <c r="T48" s="67"/>
      <c r="U48" s="67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36"/>
      <c r="AW48" s="19"/>
      <c r="AX48" s="19"/>
      <c r="AY48" s="78" t="s">
        <v>37</v>
      </c>
      <c r="AZ48" s="78"/>
      <c r="BA48" s="78"/>
      <c r="BB48" s="78"/>
      <c r="BC48" s="78"/>
      <c r="BD48" s="19"/>
    </row>
    <row r="49" spans="2:53" ht="15.75">
      <c r="B49" s="5"/>
      <c r="C49" s="6"/>
      <c r="D49" s="6"/>
      <c r="E49" s="6"/>
      <c r="F49" s="6"/>
      <c r="G49" s="6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/>
      <c r="AV49" s="4"/>
      <c r="AW49" s="4"/>
      <c r="AX49" s="4"/>
      <c r="AY49" s="4"/>
      <c r="AZ49" s="4"/>
      <c r="BA49" s="4"/>
    </row>
    <row r="50" spans="3:53" ht="15.75">
      <c r="C50" s="8"/>
      <c r="D50" s="8"/>
      <c r="E50" s="8"/>
      <c r="F50" s="8"/>
      <c r="G50" s="8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40"/>
      <c r="AV50" s="7"/>
      <c r="AW50" s="7"/>
      <c r="AX50" s="7"/>
      <c r="AY50" s="7"/>
      <c r="AZ50" s="7"/>
      <c r="BA50" s="7"/>
    </row>
    <row r="55" spans="54:56" ht="15.75">
      <c r="BB55" s="7"/>
      <c r="BC55" s="7"/>
      <c r="BD55" s="7"/>
    </row>
  </sheetData>
  <mergeCells count="54">
    <mergeCell ref="AM7:AR7"/>
    <mergeCell ref="AM8:AR8"/>
    <mergeCell ref="R2:T2"/>
    <mergeCell ref="C5:T5"/>
    <mergeCell ref="C7:E8"/>
    <mergeCell ref="F7:T7"/>
    <mergeCell ref="U7:AL7"/>
    <mergeCell ref="F8:T8"/>
    <mergeCell ref="U8:AI8"/>
    <mergeCell ref="R3:S3"/>
    <mergeCell ref="AV12:AX12"/>
    <mergeCell ref="AV7:BA7"/>
    <mergeCell ref="Q48:U48"/>
    <mergeCell ref="AG48:AU48"/>
    <mergeCell ref="AP9:AR10"/>
    <mergeCell ref="AS7:AU10"/>
    <mergeCell ref="AJ12:AL12"/>
    <mergeCell ref="AM12:AO12"/>
    <mergeCell ref="AP12:AR12"/>
    <mergeCell ref="AM9:AO10"/>
    <mergeCell ref="AY48:BC48"/>
    <mergeCell ref="BB7:BD10"/>
    <mergeCell ref="BB12:BD12"/>
    <mergeCell ref="AY12:BA12"/>
    <mergeCell ref="A47:B47"/>
    <mergeCell ref="A43:B43"/>
    <mergeCell ref="A7:A10"/>
    <mergeCell ref="A44:B44"/>
    <mergeCell ref="B7:B11"/>
    <mergeCell ref="C12:E12"/>
    <mergeCell ref="AY9:BA10"/>
    <mergeCell ref="AV9:AX10"/>
    <mergeCell ref="F9:H10"/>
    <mergeCell ref="F12:H12"/>
    <mergeCell ref="AJ8:AL10"/>
    <mergeCell ref="I9:K10"/>
    <mergeCell ref="I12:K12"/>
    <mergeCell ref="L9:N10"/>
    <mergeCell ref="C9:E10"/>
    <mergeCell ref="U9:W10"/>
    <mergeCell ref="U12:W12"/>
    <mergeCell ref="AG9:AI10"/>
    <mergeCell ref="AG12:AI12"/>
    <mergeCell ref="AA9:AC10"/>
    <mergeCell ref="AA12:AC12"/>
    <mergeCell ref="AD9:AF10"/>
    <mergeCell ref="AD12:AF12"/>
    <mergeCell ref="X9:Z10"/>
    <mergeCell ref="X12:Z12"/>
    <mergeCell ref="O9:Q10"/>
    <mergeCell ref="L12:N12"/>
    <mergeCell ref="O12:Q12"/>
    <mergeCell ref="R9:T10"/>
    <mergeCell ref="R12:T12"/>
  </mergeCells>
  <printOptions/>
  <pageMargins left="0.5511811023622047" right="0.3937007874015748" top="0.984251968503937" bottom="0.31496062992125984" header="1.3385826771653544" footer="0.5511811023622047"/>
  <pageSetup fitToHeight="3" fitToWidth="3"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User</cp:lastModifiedBy>
  <cp:lastPrinted>2016-09-09T07:02:15Z</cp:lastPrinted>
  <dcterms:created xsi:type="dcterms:W3CDTF">2000-04-21T05:48:10Z</dcterms:created>
  <dcterms:modified xsi:type="dcterms:W3CDTF">2016-09-09T10:25:50Z</dcterms:modified>
  <cp:category/>
  <cp:version/>
  <cp:contentType/>
  <cp:contentStatus/>
</cp:coreProperties>
</file>