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tabRatio="601" activeTab="0"/>
  </bookViews>
  <sheets>
    <sheet name="бюджет - районний 2014" sheetId="1" r:id="rId1"/>
  </sheets>
  <definedNames>
    <definedName name="_xlnm.Print_Titles" localSheetId="0">'бюджет - районний 2014'!$A:$B,'бюджет - районний 2014'!$7:$11</definedName>
    <definedName name="_xlnm.Print_Area" localSheetId="0">'бюджет - районний 2014'!$A$1:$V$112</definedName>
  </definedNames>
  <calcPr fullCalcOnLoad="1"/>
</workbook>
</file>

<file path=xl/sharedStrings.xml><?xml version="1.0" encoding="utf-8"?>
<sst xmlns="http://schemas.openxmlformats.org/spreadsheetml/2006/main" count="129" uniqueCount="85">
  <si>
    <t>Показники</t>
  </si>
  <si>
    <t>в т. ч. зарплата</t>
  </si>
  <si>
    <t xml:space="preserve">           енергоносії</t>
  </si>
  <si>
    <t>відсоток у загальній сумі по галузі</t>
  </si>
  <si>
    <t>Місцева міліція</t>
  </si>
  <si>
    <t>№ з/п</t>
  </si>
  <si>
    <t>в тому числі :</t>
  </si>
  <si>
    <t>Фізична культура і спорт (130000)</t>
  </si>
  <si>
    <t>Культура і мистецтво (110000)</t>
  </si>
  <si>
    <t>Державне управління (010000)</t>
  </si>
  <si>
    <t xml:space="preserve">в тому числі </t>
  </si>
  <si>
    <t>І вар.потреби до контролю</t>
  </si>
  <si>
    <t>ВСЬОГО видатків</t>
  </si>
  <si>
    <t xml:space="preserve">Освіта (070000)          </t>
  </si>
  <si>
    <t>Пожежна охорона - 060702</t>
  </si>
  <si>
    <t>Терцентр - 091204</t>
  </si>
  <si>
    <t xml:space="preserve">Соціальний захист та соціальне забезпечення </t>
  </si>
  <si>
    <t>4.1</t>
  </si>
  <si>
    <t>4.2</t>
  </si>
  <si>
    <t>4.3</t>
  </si>
  <si>
    <t>енергоносії</t>
  </si>
  <si>
    <t xml:space="preserve">харчування </t>
  </si>
  <si>
    <t>Видатки на розвиток соцкультури</t>
  </si>
  <si>
    <t>Центр реабілітації дітей</t>
  </si>
  <si>
    <t>капітальні видатки</t>
  </si>
  <si>
    <t xml:space="preserve">Всього видатків за рахунок  І кошика </t>
  </si>
  <si>
    <t>Водопровідно-каналізаційне господарство -100202</t>
  </si>
  <si>
    <t>Благоустрій сіл, селищ - 100203</t>
  </si>
  <si>
    <t xml:space="preserve">Всього видатків за рахунок ІІ кошика </t>
  </si>
  <si>
    <t>Контр. розрах. Мінфіну на 2011 рік -                І вар.</t>
  </si>
  <si>
    <t>медикаменти</t>
  </si>
  <si>
    <t xml:space="preserve">Компенсаційні виплати фізособам                                              (ПКМУ № 558) </t>
  </si>
  <si>
    <t>ВСЬОГО видатків без додаткових резервів</t>
  </si>
  <si>
    <t xml:space="preserve"> зарплата з нарахуваннями</t>
  </si>
  <si>
    <t>Розподіл розрах.показника на розвток соцкультури</t>
  </si>
  <si>
    <t>Додаткова дотація на вирівн.фінансової забезпеченості та інша дотація</t>
  </si>
  <si>
    <t>НЕЗАБЕЗПЕЧЕНО</t>
  </si>
  <si>
    <t>Резевний фонд - КФК 250102</t>
  </si>
  <si>
    <t xml:space="preserve">Видатки за рахунок                            ІІ кошика </t>
  </si>
  <si>
    <t>пропозиції щодо забезпеч.видатків виходячи з потреби</t>
  </si>
  <si>
    <t xml:space="preserve">Начальник фінансового управління </t>
  </si>
  <si>
    <t>К.В.Лісунова</t>
  </si>
  <si>
    <t>(тис.грн.)</t>
  </si>
  <si>
    <t>6=4+5</t>
  </si>
  <si>
    <t xml:space="preserve">Доведений контр. розрах. Мінфіну на 2012 рік  </t>
  </si>
  <si>
    <t>прогнозний обсяг видатків на 2013 рік (коеф.інфляц. 105,9%)</t>
  </si>
  <si>
    <t>прогнозний обсяг видатків на 2014 рік (коеф.інфляц. 105,0%)</t>
  </si>
  <si>
    <t xml:space="preserve">Видатки розвитку </t>
  </si>
  <si>
    <t>15=10+11+12+13+14</t>
  </si>
  <si>
    <t>Нерозподілений резерв (резервний фонд)</t>
  </si>
  <si>
    <t xml:space="preserve">Порівняльний аналіз планування видатків  по РАЙОННОМУ бюджету </t>
  </si>
  <si>
    <t>Додаток 6</t>
  </si>
  <si>
    <t>Інші видатки на соцзахист - КТКВ 090412                                         (програми -мат.доп.та ін.)</t>
  </si>
  <si>
    <t>Інші заходи у справах дітей -КТКВ 090802</t>
  </si>
  <si>
    <t>Пільги по ЖКГ (згідно програм) інвалідам по зору та ін. - КТКВ 091207</t>
  </si>
  <si>
    <t>Фінансова підтримка ради ветеранів та організ.інвалідів згідно програми -                        КТКВ  091209</t>
  </si>
  <si>
    <t>Засоби масової інформації -                                        КТКВ 120201</t>
  </si>
  <si>
    <t>Підтрим.малого і середнього підприємництва - КТКВ180404</t>
  </si>
  <si>
    <t xml:space="preserve">Інші дотації (сільським радам ) -                                     КТКВ 250315 </t>
  </si>
  <si>
    <t>Субвенція місту (рятув.-водол.сл.) -КТКВ 250323</t>
  </si>
  <si>
    <t>Інші видатки  - КТКВ 250404</t>
  </si>
  <si>
    <t>тис.грн.</t>
  </si>
  <si>
    <t>(без урахуваннявидатків ,які проводяться за рахунок  субвенцій з дежавного  та обласного бюджетів та дотації вирівнювання сільським , селищному бюджетам)</t>
  </si>
  <si>
    <t>Субвенція іншим бюджетам на виконання інвестиційних проектів КТКВ 250324- видатки розвитку</t>
  </si>
  <si>
    <t>Капітальні вкладення КТКВ 150101 - видатки розвитку</t>
  </si>
  <si>
    <t>Перерозподіл контрольного показника видатків                ( 1 кошик )</t>
  </si>
  <si>
    <t>виконано за 2012 рік</t>
  </si>
  <si>
    <t>Пропозиції до проекту районного  бюджету на 2014 рік(загальний фонд +бюджет розвитку)</t>
  </si>
  <si>
    <t>Охорона здоров"я (080000)</t>
  </si>
  <si>
    <t>Доведений контр. розрах. Мінфіну на 2013 рік (формула+610,4тис.грн. субвенція з обласного бюджету на надання соціальних послуг найуразливішим верстам населення+638,6 тис.грн субвенція з Конотопського міського бюджету на охорону здоров"я)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</si>
  <si>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КТКВ 250344 </t>
  </si>
  <si>
    <t>Молодіжні програми                                     ( 091100 без 091108) з урахуванням субвецій з державного та обласного бюджетів</t>
  </si>
  <si>
    <t>Видатки розвитку (без субвенції з облбюджету 2012- 112,7 тис.грн.)</t>
  </si>
  <si>
    <t>Доведений контр. розрах. Мінфіну на 2014 рік  (формула)</t>
  </si>
  <si>
    <t>Внески органів місцевого самоврядування в статутні капітали</t>
  </si>
  <si>
    <t>Інша субвенція - КТКВ  250380 - видатки розвитку (без субвенції з облбюджету 2012- 405,5 тис.грн., 2013- 14,0 тис.грн.)</t>
  </si>
  <si>
    <t>На зменшення дохідної частини</t>
  </si>
  <si>
    <t xml:space="preserve"> Виконання за 2013 рік (загальний фонд + бюджет розвитку ) +610,4 тис.грн субвенція з обласного бюджету на фахівців із соціальної роботи</t>
  </si>
  <si>
    <t>районної ради від 25.01.2014</t>
  </si>
  <si>
    <t xml:space="preserve">до пояснювальної  записки рішення </t>
  </si>
  <si>
    <r>
      <t xml:space="preserve">Інша субвенція Карабутівській сільській раді на розвиток соцкультур.обєктів - </t>
    </r>
    <r>
      <rPr>
        <sz val="16"/>
        <rFont val="Times New Roman"/>
        <family val="1"/>
      </rPr>
      <t>для проведення капремонту покрівлі сільського клубу</t>
    </r>
  </si>
  <si>
    <r>
      <t xml:space="preserve">Інші заходи еконміч.діяльності -                          КФК 180410 </t>
    </r>
    <r>
      <rPr>
        <b/>
        <i/>
        <sz val="16"/>
        <rFont val="Times New Roman"/>
        <family val="1"/>
      </rPr>
      <t>(виставкова діяльність)</t>
    </r>
  </si>
  <si>
    <r>
      <t xml:space="preserve"> Заходи на оздоровлення - КТКВ 091108                               </t>
    </r>
    <r>
      <rPr>
        <b/>
        <i/>
        <sz val="14"/>
        <rFont val="Times New Roman"/>
        <family val="1"/>
      </rPr>
      <t>без субв. з обл. б-ту (   2012-26,4)</t>
    </r>
  </si>
  <si>
    <t>Відхилення (контр. Показник -пропоз. до проекту бюдж.   )</t>
  </si>
  <si>
    <t>8=6-7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</si>
</sst>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1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6"/>
      <color indexed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4"/>
      <color indexed="10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4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Alignment="1">
      <alignment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164" fontId="15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164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/>
    </xf>
    <xf numFmtId="164" fontId="17" fillId="4" borderId="2" xfId="0" applyNumberFormat="1" applyFont="1" applyFill="1" applyBorder="1" applyAlignment="1">
      <alignment horizontal="center" vertical="center"/>
    </xf>
    <xf numFmtId="164" fontId="1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164" fontId="18" fillId="0" borderId="0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6"/>
  <sheetViews>
    <sheetView tabSelected="1" zoomScale="75" zoomScaleNormal="75" zoomScaleSheetLayoutView="25" workbookViewId="0" topLeftCell="A1">
      <pane xSplit="2" ySplit="11" topLeftCell="M10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108" sqref="N108"/>
    </sheetView>
  </sheetViews>
  <sheetFormatPr defaultColWidth="9.00390625" defaultRowHeight="15.75"/>
  <cols>
    <col min="1" max="1" width="4.625" style="1" customWidth="1"/>
    <col min="2" max="2" width="48.00390625" style="2" customWidth="1"/>
    <col min="3" max="3" width="23.50390625" style="22" customWidth="1"/>
    <col min="4" max="4" width="21.875" style="13" customWidth="1"/>
    <col min="5" max="5" width="13.25390625" style="13" hidden="1" customWidth="1"/>
    <col min="6" max="6" width="0.2421875" style="13" customWidth="1"/>
    <col min="7" max="7" width="22.125" style="13" customWidth="1"/>
    <col min="8" max="10" width="11.25390625" style="13" hidden="1" customWidth="1"/>
    <col min="11" max="11" width="12.00390625" style="1" hidden="1" customWidth="1"/>
    <col min="12" max="12" width="29.625" style="1" customWidth="1"/>
    <col min="13" max="13" width="28.00390625" style="1" customWidth="1"/>
    <col min="14" max="14" width="23.00390625" style="1" customWidth="1"/>
    <col min="15" max="15" width="15.625" style="1" hidden="1" customWidth="1"/>
    <col min="16" max="16" width="21.75390625" style="1" customWidth="1"/>
    <col min="17" max="17" width="24.25390625" style="1" customWidth="1"/>
    <col min="18" max="18" width="20.375" style="1" customWidth="1"/>
    <col min="19" max="19" width="12.875" style="1" hidden="1" customWidth="1"/>
    <col min="20" max="20" width="9.00390625" style="14" hidden="1" customWidth="1"/>
    <col min="21" max="21" width="12.75390625" style="30" hidden="1" customWidth="1"/>
    <col min="22" max="22" width="12.375" style="30" hidden="1" customWidth="1"/>
    <col min="23" max="23" width="9.50390625" style="2" bestFit="1" customWidth="1"/>
    <col min="24" max="16384" width="9.00390625" style="2" customWidth="1"/>
  </cols>
  <sheetData>
    <row r="1" spans="18:21" ht="18.75">
      <c r="R1" s="133" t="s">
        <v>51</v>
      </c>
      <c r="S1" s="133"/>
      <c r="T1" s="133"/>
      <c r="U1" s="133"/>
    </row>
    <row r="2" spans="17:21" ht="18.75">
      <c r="Q2" s="140" t="s">
        <v>79</v>
      </c>
      <c r="R2" s="140"/>
      <c r="S2" s="140"/>
      <c r="T2" s="140"/>
      <c r="U2" s="140"/>
    </row>
    <row r="3" spans="17:21" ht="18.75">
      <c r="Q3" s="141" t="s">
        <v>78</v>
      </c>
      <c r="R3" s="141"/>
      <c r="S3" s="141"/>
      <c r="T3" s="141"/>
      <c r="U3" s="141"/>
    </row>
    <row r="5" spans="1:22" ht="33.75" customHeight="1">
      <c r="A5" s="136" t="s">
        <v>50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2:22" ht="18.75">
      <c r="B6" s="70" t="s">
        <v>62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1" t="s">
        <v>61</v>
      </c>
      <c r="V6" s="22" t="s">
        <v>42</v>
      </c>
    </row>
    <row r="7" spans="1:22" ht="45" customHeight="1">
      <c r="A7" s="148" t="s">
        <v>5</v>
      </c>
      <c r="B7" s="148" t="s">
        <v>0</v>
      </c>
      <c r="C7" s="147" t="s">
        <v>66</v>
      </c>
      <c r="D7" s="146" t="s">
        <v>69</v>
      </c>
      <c r="E7" s="137" t="s">
        <v>34</v>
      </c>
      <c r="F7" s="134" t="s">
        <v>44</v>
      </c>
      <c r="G7" s="143" t="s">
        <v>77</v>
      </c>
      <c r="H7" s="41"/>
      <c r="I7" s="41"/>
      <c r="J7" s="41"/>
      <c r="K7" s="28"/>
      <c r="L7" s="137" t="s">
        <v>73</v>
      </c>
      <c r="M7" s="134" t="s">
        <v>67</v>
      </c>
      <c r="N7" s="134" t="s">
        <v>83</v>
      </c>
      <c r="O7" s="142" t="s">
        <v>39</v>
      </c>
      <c r="P7" s="142"/>
      <c r="Q7" s="142"/>
      <c r="R7" s="142"/>
      <c r="S7" s="134" t="s">
        <v>36</v>
      </c>
      <c r="T7" s="16"/>
      <c r="U7" s="135" t="s">
        <v>45</v>
      </c>
      <c r="V7" s="135" t="s">
        <v>46</v>
      </c>
    </row>
    <row r="8" spans="1:22" s="7" customFormat="1" ht="41.25" customHeight="1">
      <c r="A8" s="148"/>
      <c r="B8" s="148"/>
      <c r="C8" s="147"/>
      <c r="D8" s="146"/>
      <c r="E8" s="138"/>
      <c r="F8" s="134"/>
      <c r="G8" s="143"/>
      <c r="H8" s="134" t="s">
        <v>11</v>
      </c>
      <c r="I8" s="134"/>
      <c r="J8" s="134"/>
      <c r="K8" s="134" t="s">
        <v>29</v>
      </c>
      <c r="L8" s="138"/>
      <c r="M8" s="134"/>
      <c r="N8" s="134"/>
      <c r="O8" s="143" t="s">
        <v>35</v>
      </c>
      <c r="P8" s="134" t="s">
        <v>65</v>
      </c>
      <c r="Q8" s="137" t="s">
        <v>76</v>
      </c>
      <c r="R8" s="143" t="s">
        <v>38</v>
      </c>
      <c r="S8" s="134"/>
      <c r="T8" s="47"/>
      <c r="U8" s="135"/>
      <c r="V8" s="135"/>
    </row>
    <row r="9" spans="1:22" s="7" customFormat="1" ht="16.5" customHeight="1">
      <c r="A9" s="148"/>
      <c r="B9" s="148"/>
      <c r="C9" s="147"/>
      <c r="D9" s="146"/>
      <c r="E9" s="138"/>
      <c r="F9" s="134"/>
      <c r="G9" s="143"/>
      <c r="H9" s="134"/>
      <c r="I9" s="134"/>
      <c r="J9" s="134"/>
      <c r="K9" s="134"/>
      <c r="L9" s="138"/>
      <c r="M9" s="134"/>
      <c r="N9" s="134"/>
      <c r="O9" s="143"/>
      <c r="P9" s="134"/>
      <c r="Q9" s="138"/>
      <c r="R9" s="143"/>
      <c r="S9" s="134"/>
      <c r="T9" s="47"/>
      <c r="U9" s="135"/>
      <c r="V9" s="135"/>
    </row>
    <row r="10" spans="1:22" s="7" customFormat="1" ht="103.5" customHeight="1">
      <c r="A10" s="148"/>
      <c r="B10" s="148"/>
      <c r="C10" s="147"/>
      <c r="D10" s="146"/>
      <c r="E10" s="139"/>
      <c r="F10" s="134"/>
      <c r="G10" s="143"/>
      <c r="H10" s="134"/>
      <c r="I10" s="134"/>
      <c r="J10" s="134"/>
      <c r="K10" s="134"/>
      <c r="L10" s="139"/>
      <c r="M10" s="134"/>
      <c r="N10" s="134"/>
      <c r="O10" s="143"/>
      <c r="P10" s="134"/>
      <c r="Q10" s="139"/>
      <c r="R10" s="143"/>
      <c r="S10" s="134"/>
      <c r="T10" s="47"/>
      <c r="U10" s="135"/>
      <c r="V10" s="135"/>
    </row>
    <row r="11" spans="1:22" s="62" customFormat="1" ht="38.25" customHeight="1">
      <c r="A11" s="59">
        <v>1</v>
      </c>
      <c r="B11" s="59">
        <v>2</v>
      </c>
      <c r="C11" s="59">
        <v>3</v>
      </c>
      <c r="D11" s="59">
        <v>4</v>
      </c>
      <c r="E11" s="59">
        <v>5</v>
      </c>
      <c r="F11" s="59" t="s">
        <v>43</v>
      </c>
      <c r="G11" s="9">
        <v>5</v>
      </c>
      <c r="H11" s="59"/>
      <c r="I11" s="59"/>
      <c r="J11" s="59"/>
      <c r="K11" s="60"/>
      <c r="L11" s="9">
        <v>6</v>
      </c>
      <c r="M11" s="9">
        <v>7</v>
      </c>
      <c r="N11" s="9" t="s">
        <v>84</v>
      </c>
      <c r="O11" s="9">
        <v>9</v>
      </c>
      <c r="P11" s="9">
        <v>9</v>
      </c>
      <c r="Q11" s="9">
        <v>10</v>
      </c>
      <c r="R11" s="9">
        <v>11</v>
      </c>
      <c r="S11" s="9" t="s">
        <v>48</v>
      </c>
      <c r="T11" s="61"/>
      <c r="U11" s="67">
        <v>16</v>
      </c>
      <c r="V11" s="67">
        <v>17</v>
      </c>
    </row>
    <row r="12" spans="1:22" s="34" customFormat="1" ht="33" customHeight="1">
      <c r="A12" s="76">
        <v>1</v>
      </c>
      <c r="B12" s="77" t="s">
        <v>9</v>
      </c>
      <c r="C12" s="76">
        <v>971.4</v>
      </c>
      <c r="D12" s="48">
        <v>855.1</v>
      </c>
      <c r="E12" s="48"/>
      <c r="F12" s="48">
        <f>D12+E12</f>
        <v>855.1</v>
      </c>
      <c r="G12" s="76">
        <v>1052.6</v>
      </c>
      <c r="H12" s="76">
        <v>10938.3</v>
      </c>
      <c r="I12" s="76"/>
      <c r="J12" s="76"/>
      <c r="K12" s="32">
        <v>2990.5</v>
      </c>
      <c r="L12" s="48">
        <v>931</v>
      </c>
      <c r="M12" s="32">
        <v>931</v>
      </c>
      <c r="N12" s="32">
        <f>L12-M12</f>
        <v>0</v>
      </c>
      <c r="O12" s="48"/>
      <c r="P12" s="48"/>
      <c r="Q12" s="48"/>
      <c r="R12" s="32"/>
      <c r="S12" s="32">
        <f>N12+O12+P12+R12+Q12</f>
        <v>0</v>
      </c>
      <c r="T12" s="15"/>
      <c r="U12" s="33">
        <f>M12*105.9%</f>
        <v>985.9290000000002</v>
      </c>
      <c r="V12" s="33">
        <f>U12*105%</f>
        <v>1035.2254500000004</v>
      </c>
    </row>
    <row r="13" spans="1:22" s="18" customFormat="1" ht="20.25">
      <c r="A13" s="78"/>
      <c r="B13" s="79" t="s">
        <v>33</v>
      </c>
      <c r="C13" s="80">
        <v>672.9</v>
      </c>
      <c r="D13" s="81"/>
      <c r="E13" s="81"/>
      <c r="F13" s="81"/>
      <c r="G13" s="82">
        <v>753.5</v>
      </c>
      <c r="H13" s="83">
        <v>9860.3</v>
      </c>
      <c r="I13" s="83"/>
      <c r="J13" s="83"/>
      <c r="K13" s="74"/>
      <c r="L13" s="81"/>
      <c r="M13" s="46">
        <v>681.1</v>
      </c>
      <c r="N13" s="46"/>
      <c r="O13" s="81"/>
      <c r="P13" s="81"/>
      <c r="Q13" s="81"/>
      <c r="R13" s="46"/>
      <c r="S13" s="46"/>
      <c r="T13" s="41"/>
      <c r="U13" s="40">
        <f>M13*105.9%</f>
        <v>721.2849000000001</v>
      </c>
      <c r="V13" s="29">
        <f>U13*105%</f>
        <v>757.3491450000001</v>
      </c>
    </row>
    <row r="14" spans="1:22" s="18" customFormat="1" ht="20.25">
      <c r="A14" s="78"/>
      <c r="B14" s="83" t="s">
        <v>3</v>
      </c>
      <c r="C14" s="84">
        <f>C13/C12%</f>
        <v>69.27115503397158</v>
      </c>
      <c r="D14" s="84"/>
      <c r="E14" s="84"/>
      <c r="F14" s="84"/>
      <c r="G14" s="84">
        <f>G13/G12%</f>
        <v>71.58464753942619</v>
      </c>
      <c r="H14" s="84">
        <f>H13/H12%</f>
        <v>90.14472084327546</v>
      </c>
      <c r="I14" s="84" t="e">
        <f>I13/I12%</f>
        <v>#DIV/0!</v>
      </c>
      <c r="J14" s="84" t="e">
        <f>J13/J12%</f>
        <v>#DIV/0!</v>
      </c>
      <c r="K14" s="85"/>
      <c r="L14" s="84"/>
      <c r="M14" s="84">
        <f>M13/M12%</f>
        <v>73.15789473684211</v>
      </c>
      <c r="N14" s="46"/>
      <c r="O14" s="84"/>
      <c r="P14" s="84"/>
      <c r="Q14" s="84"/>
      <c r="R14" s="46"/>
      <c r="S14" s="46"/>
      <c r="T14" s="41"/>
      <c r="U14" s="52">
        <f>U13/U12%</f>
        <v>73.15789473684211</v>
      </c>
      <c r="V14" s="51">
        <f>V13/V12%</f>
        <v>73.15789473684208</v>
      </c>
    </row>
    <row r="15" spans="1:22" ht="20.25">
      <c r="A15" s="82"/>
      <c r="B15" s="79" t="s">
        <v>20</v>
      </c>
      <c r="C15" s="80">
        <v>12.6</v>
      </c>
      <c r="D15" s="84"/>
      <c r="E15" s="84"/>
      <c r="F15" s="84"/>
      <c r="G15" s="82">
        <v>110.3</v>
      </c>
      <c r="H15" s="83">
        <v>242.5</v>
      </c>
      <c r="I15" s="83"/>
      <c r="J15" s="83"/>
      <c r="K15" s="85"/>
      <c r="L15" s="84"/>
      <c r="M15" s="46">
        <v>91.3</v>
      </c>
      <c r="N15" s="46"/>
      <c r="O15" s="84"/>
      <c r="P15" s="84"/>
      <c r="Q15" s="84"/>
      <c r="R15" s="46"/>
      <c r="S15" s="46"/>
      <c r="T15" s="27"/>
      <c r="U15" s="40">
        <f>M15*105.9%</f>
        <v>96.68670000000002</v>
      </c>
      <c r="V15" s="29">
        <f>U15*105%</f>
        <v>101.52103500000003</v>
      </c>
    </row>
    <row r="16" spans="1:22" ht="20.25">
      <c r="A16" s="82"/>
      <c r="B16" s="83" t="s">
        <v>3</v>
      </c>
      <c r="C16" s="84">
        <f>C15/C12%</f>
        <v>1.2970969734403952</v>
      </c>
      <c r="D16" s="84"/>
      <c r="E16" s="84"/>
      <c r="F16" s="84"/>
      <c r="G16" s="84">
        <f>G15/G12%</f>
        <v>10.478814364430933</v>
      </c>
      <c r="H16" s="84">
        <f>H15/H12%</f>
        <v>2.216980700840167</v>
      </c>
      <c r="I16" s="84" t="e">
        <f>I15/I12%</f>
        <v>#DIV/0!</v>
      </c>
      <c r="J16" s="84" t="e">
        <f>J15/J12%</f>
        <v>#DIV/0!</v>
      </c>
      <c r="K16" s="85"/>
      <c r="L16" s="84"/>
      <c r="M16" s="84">
        <f>M15/M12%</f>
        <v>9.806659505907625</v>
      </c>
      <c r="N16" s="46"/>
      <c r="O16" s="84"/>
      <c r="P16" s="84"/>
      <c r="Q16" s="84"/>
      <c r="R16" s="46"/>
      <c r="S16" s="46"/>
      <c r="T16" s="27"/>
      <c r="U16" s="52">
        <f>U15/U12%</f>
        <v>9.806659505907627</v>
      </c>
      <c r="V16" s="51">
        <f>V15/V12%</f>
        <v>9.806659505907625</v>
      </c>
    </row>
    <row r="17" spans="1:22" ht="19.5" customHeight="1" hidden="1">
      <c r="A17" s="82">
        <v>2</v>
      </c>
      <c r="B17" s="86" t="s">
        <v>4</v>
      </c>
      <c r="C17" s="81"/>
      <c r="D17" s="46"/>
      <c r="E17" s="46"/>
      <c r="F17" s="46"/>
      <c r="G17" s="78"/>
      <c r="H17" s="78"/>
      <c r="I17" s="78"/>
      <c r="J17" s="78"/>
      <c r="K17" s="87"/>
      <c r="L17" s="46"/>
      <c r="M17" s="46"/>
      <c r="N17" s="46"/>
      <c r="O17" s="46"/>
      <c r="P17" s="46"/>
      <c r="Q17" s="46"/>
      <c r="R17" s="46"/>
      <c r="S17" s="46"/>
      <c r="T17" s="27"/>
      <c r="U17" s="40">
        <f aca="true" t="shared" si="0" ref="U17:U22">M17*107.9%</f>
        <v>0</v>
      </c>
      <c r="V17" s="29">
        <f aca="true" t="shared" si="1" ref="V17:V22">U17*106.2%</f>
        <v>0</v>
      </c>
    </row>
    <row r="18" spans="1:22" ht="18.75" customHeight="1" hidden="1">
      <c r="A18" s="82"/>
      <c r="B18" s="88" t="s">
        <v>1</v>
      </c>
      <c r="C18" s="89"/>
      <c r="D18" s="46"/>
      <c r="E18" s="46"/>
      <c r="F18" s="46"/>
      <c r="G18" s="83"/>
      <c r="H18" s="83"/>
      <c r="I18" s="83"/>
      <c r="J18" s="83"/>
      <c r="K18" s="87"/>
      <c r="L18" s="46"/>
      <c r="M18" s="46"/>
      <c r="N18" s="46"/>
      <c r="O18" s="46"/>
      <c r="P18" s="46"/>
      <c r="Q18" s="46"/>
      <c r="R18" s="46"/>
      <c r="S18" s="46"/>
      <c r="T18" s="27"/>
      <c r="U18" s="40">
        <f t="shared" si="0"/>
        <v>0</v>
      </c>
      <c r="V18" s="29">
        <f t="shared" si="1"/>
        <v>0</v>
      </c>
    </row>
    <row r="19" spans="1:22" ht="19.5" customHeight="1" hidden="1">
      <c r="A19" s="82"/>
      <c r="B19" s="90" t="s">
        <v>3</v>
      </c>
      <c r="C19" s="89"/>
      <c r="D19" s="84"/>
      <c r="E19" s="84"/>
      <c r="F19" s="84"/>
      <c r="G19" s="83"/>
      <c r="H19" s="83"/>
      <c r="I19" s="83"/>
      <c r="J19" s="83"/>
      <c r="K19" s="85"/>
      <c r="L19" s="84"/>
      <c r="M19" s="84"/>
      <c r="N19" s="46"/>
      <c r="O19" s="84"/>
      <c r="P19" s="84"/>
      <c r="Q19" s="84"/>
      <c r="R19" s="46"/>
      <c r="S19" s="46"/>
      <c r="T19" s="27"/>
      <c r="U19" s="40">
        <f t="shared" si="0"/>
        <v>0</v>
      </c>
      <c r="V19" s="29">
        <f t="shared" si="1"/>
        <v>0</v>
      </c>
    </row>
    <row r="20" spans="1:22" ht="18.75" customHeight="1" hidden="1">
      <c r="A20" s="82"/>
      <c r="B20" s="88" t="s">
        <v>2</v>
      </c>
      <c r="C20" s="89"/>
      <c r="D20" s="46"/>
      <c r="E20" s="46"/>
      <c r="F20" s="46"/>
      <c r="G20" s="83"/>
      <c r="H20" s="83"/>
      <c r="I20" s="83"/>
      <c r="J20" s="83"/>
      <c r="K20" s="87"/>
      <c r="L20" s="46"/>
      <c r="M20" s="46"/>
      <c r="N20" s="46"/>
      <c r="O20" s="46"/>
      <c r="P20" s="46"/>
      <c r="Q20" s="46"/>
      <c r="R20" s="46"/>
      <c r="S20" s="46"/>
      <c r="T20" s="27"/>
      <c r="U20" s="40">
        <f t="shared" si="0"/>
        <v>0</v>
      </c>
      <c r="V20" s="29">
        <f t="shared" si="1"/>
        <v>0</v>
      </c>
    </row>
    <row r="21" spans="1:22" ht="19.5" customHeight="1" hidden="1">
      <c r="A21" s="82"/>
      <c r="B21" s="90" t="s">
        <v>3</v>
      </c>
      <c r="C21" s="89"/>
      <c r="D21" s="84"/>
      <c r="E21" s="84"/>
      <c r="F21" s="84"/>
      <c r="G21" s="83"/>
      <c r="H21" s="83"/>
      <c r="I21" s="83"/>
      <c r="J21" s="83"/>
      <c r="K21" s="85"/>
      <c r="L21" s="84"/>
      <c r="M21" s="46"/>
      <c r="N21" s="46"/>
      <c r="O21" s="84"/>
      <c r="P21" s="84"/>
      <c r="Q21" s="84"/>
      <c r="R21" s="46"/>
      <c r="S21" s="46"/>
      <c r="T21" s="27"/>
      <c r="U21" s="40">
        <f t="shared" si="0"/>
        <v>0</v>
      </c>
      <c r="V21" s="29">
        <f t="shared" si="1"/>
        <v>0</v>
      </c>
    </row>
    <row r="22" spans="1:22" ht="19.5" customHeight="1" hidden="1">
      <c r="A22" s="82"/>
      <c r="B22" s="78" t="s">
        <v>10</v>
      </c>
      <c r="C22" s="81"/>
      <c r="D22" s="84"/>
      <c r="E22" s="84"/>
      <c r="F22" s="84"/>
      <c r="G22" s="78"/>
      <c r="H22" s="78"/>
      <c r="I22" s="78"/>
      <c r="J22" s="78"/>
      <c r="K22" s="85"/>
      <c r="L22" s="84"/>
      <c r="M22" s="46"/>
      <c r="N22" s="46"/>
      <c r="O22" s="84"/>
      <c r="P22" s="84"/>
      <c r="Q22" s="84"/>
      <c r="R22" s="46"/>
      <c r="S22" s="46"/>
      <c r="T22" s="27"/>
      <c r="U22" s="40">
        <f t="shared" si="0"/>
        <v>0</v>
      </c>
      <c r="V22" s="29">
        <f t="shared" si="1"/>
        <v>0</v>
      </c>
    </row>
    <row r="23" spans="1:22" ht="20.25">
      <c r="A23" s="82"/>
      <c r="B23" s="79" t="s">
        <v>47</v>
      </c>
      <c r="C23" s="80">
        <v>9.7</v>
      </c>
      <c r="D23" s="84"/>
      <c r="E23" s="84"/>
      <c r="F23" s="84"/>
      <c r="G23" s="80">
        <v>7.5</v>
      </c>
      <c r="H23" s="78"/>
      <c r="I23" s="78"/>
      <c r="J23" s="78"/>
      <c r="K23" s="85"/>
      <c r="L23" s="84"/>
      <c r="M23" s="46"/>
      <c r="N23" s="46"/>
      <c r="O23" s="84"/>
      <c r="P23" s="84"/>
      <c r="Q23" s="84"/>
      <c r="R23" s="46"/>
      <c r="S23" s="46"/>
      <c r="T23" s="27"/>
      <c r="U23" s="40">
        <f>M23*105.9%</f>
        <v>0</v>
      </c>
      <c r="V23" s="29">
        <f>U23*105%</f>
        <v>0</v>
      </c>
    </row>
    <row r="24" spans="1:22" ht="20.25">
      <c r="A24" s="82"/>
      <c r="B24" s="83" t="s">
        <v>3</v>
      </c>
      <c r="C24" s="84">
        <f>C23/C12%</f>
        <v>0.9985587811406217</v>
      </c>
      <c r="D24" s="84"/>
      <c r="E24" s="84"/>
      <c r="F24" s="84"/>
      <c r="G24" s="91">
        <f>G23/G12%</f>
        <v>0.7125213756412693</v>
      </c>
      <c r="H24" s="78"/>
      <c r="I24" s="78"/>
      <c r="J24" s="78"/>
      <c r="K24" s="85"/>
      <c r="L24" s="84"/>
      <c r="M24" s="46"/>
      <c r="N24" s="46"/>
      <c r="O24" s="84"/>
      <c r="P24" s="84"/>
      <c r="Q24" s="84"/>
      <c r="R24" s="46"/>
      <c r="S24" s="46"/>
      <c r="T24" s="27"/>
      <c r="U24" s="52">
        <f>U23/U12%</f>
        <v>0</v>
      </c>
      <c r="V24" s="51">
        <f>V23/V12%</f>
        <v>0</v>
      </c>
    </row>
    <row r="25" spans="1:22" s="34" customFormat="1" ht="31.5" customHeight="1">
      <c r="A25" s="76">
        <v>2</v>
      </c>
      <c r="B25" s="92" t="s">
        <v>13</v>
      </c>
      <c r="C25" s="93">
        <v>33633.4</v>
      </c>
      <c r="D25" s="48">
        <v>34669.7</v>
      </c>
      <c r="E25" s="48"/>
      <c r="F25" s="48">
        <f>D25+E25</f>
        <v>34669.7</v>
      </c>
      <c r="G25" s="94">
        <v>34427.6</v>
      </c>
      <c r="H25" s="93"/>
      <c r="I25" s="93"/>
      <c r="J25" s="93"/>
      <c r="K25" s="32">
        <v>28870.7</v>
      </c>
      <c r="L25" s="48">
        <v>35720.1</v>
      </c>
      <c r="M25" s="32">
        <v>36360.8</v>
      </c>
      <c r="N25" s="32">
        <f>L25-M25</f>
        <v>-640.7000000000044</v>
      </c>
      <c r="O25" s="48"/>
      <c r="P25" s="48">
        <v>640.7</v>
      </c>
      <c r="Q25" s="48"/>
      <c r="R25" s="32"/>
      <c r="S25" s="32">
        <f>N25+O25+P25+R25+Q25</f>
        <v>-4.320099833421409E-12</v>
      </c>
      <c r="T25" s="15"/>
      <c r="U25" s="33">
        <f>M25*105.9%</f>
        <v>38506.08720000001</v>
      </c>
      <c r="V25" s="33">
        <f>U25*105%</f>
        <v>40431.39156000001</v>
      </c>
    </row>
    <row r="26" spans="1:22" ht="20.25">
      <c r="A26" s="82"/>
      <c r="B26" s="79" t="s">
        <v>33</v>
      </c>
      <c r="C26" s="80">
        <v>27133.1</v>
      </c>
      <c r="D26" s="80"/>
      <c r="E26" s="80"/>
      <c r="F26" s="80"/>
      <c r="G26" s="82">
        <v>28408.3</v>
      </c>
      <c r="H26" s="83"/>
      <c r="I26" s="83"/>
      <c r="J26" s="83"/>
      <c r="K26" s="95"/>
      <c r="L26" s="80"/>
      <c r="M26" s="46">
        <v>29879.6</v>
      </c>
      <c r="N26" s="46"/>
      <c r="O26" s="80"/>
      <c r="P26" s="80"/>
      <c r="Q26" s="80"/>
      <c r="R26" s="46"/>
      <c r="S26" s="46"/>
      <c r="T26" s="16"/>
      <c r="U26" s="29">
        <f>M26*105.9%</f>
        <v>31642.496400000004</v>
      </c>
      <c r="V26" s="29">
        <f>U26*105%</f>
        <v>33224.62122000001</v>
      </c>
    </row>
    <row r="27" spans="1:22" ht="20.25">
      <c r="A27" s="82"/>
      <c r="B27" s="83" t="s">
        <v>3</v>
      </c>
      <c r="C27" s="84">
        <f>C26/C25%</f>
        <v>80.67308092550857</v>
      </c>
      <c r="D27" s="84"/>
      <c r="E27" s="84"/>
      <c r="F27" s="84"/>
      <c r="G27" s="84">
        <f>G26/G25%</f>
        <v>82.51606269388513</v>
      </c>
      <c r="H27" s="84" t="e">
        <f>H26/H25%</f>
        <v>#DIV/0!</v>
      </c>
      <c r="I27" s="84" t="e">
        <f>I26/I25%</f>
        <v>#DIV/0!</v>
      </c>
      <c r="J27" s="84" t="e">
        <f>J26/J25%</f>
        <v>#DIV/0!</v>
      </c>
      <c r="K27" s="85"/>
      <c r="L27" s="84"/>
      <c r="M27" s="84">
        <f>M26/M25%</f>
        <v>82.17530967415458</v>
      </c>
      <c r="N27" s="46"/>
      <c r="O27" s="84"/>
      <c r="P27" s="84"/>
      <c r="Q27" s="84"/>
      <c r="R27" s="46"/>
      <c r="S27" s="46"/>
      <c r="T27" s="16"/>
      <c r="U27" s="51">
        <f>U26/U25%</f>
        <v>82.17530967415458</v>
      </c>
      <c r="V27" s="51">
        <f>V26/V25%</f>
        <v>82.17530967415459</v>
      </c>
    </row>
    <row r="28" spans="1:22" ht="20.25">
      <c r="A28" s="82"/>
      <c r="B28" s="79" t="s">
        <v>21</v>
      </c>
      <c r="C28" s="46">
        <v>976.4</v>
      </c>
      <c r="D28" s="84"/>
      <c r="E28" s="84"/>
      <c r="F28" s="84"/>
      <c r="G28" s="46">
        <v>1111.7</v>
      </c>
      <c r="H28" s="84"/>
      <c r="I28" s="84"/>
      <c r="J28" s="84"/>
      <c r="K28" s="85"/>
      <c r="L28" s="84"/>
      <c r="M28" s="46">
        <v>1258.9</v>
      </c>
      <c r="N28" s="46"/>
      <c r="O28" s="84"/>
      <c r="P28" s="84"/>
      <c r="Q28" s="84"/>
      <c r="R28" s="46"/>
      <c r="S28" s="46"/>
      <c r="T28" s="16"/>
      <c r="U28" s="29">
        <f>M28*105.9%</f>
        <v>1333.1751000000004</v>
      </c>
      <c r="V28" s="29">
        <f>U28*105%</f>
        <v>1399.8338550000005</v>
      </c>
    </row>
    <row r="29" spans="1:22" ht="20.25">
      <c r="A29" s="82"/>
      <c r="B29" s="83" t="s">
        <v>3</v>
      </c>
      <c r="C29" s="84">
        <f>C28/C25%</f>
        <v>2.9030665945161656</v>
      </c>
      <c r="D29" s="84"/>
      <c r="E29" s="84"/>
      <c r="F29" s="84"/>
      <c r="G29" s="84">
        <f>G28/G25%</f>
        <v>3.2290952607791423</v>
      </c>
      <c r="H29" s="84" t="e">
        <f>H28/H25%</f>
        <v>#DIV/0!</v>
      </c>
      <c r="I29" s="84" t="e">
        <f>I28/I25%</f>
        <v>#DIV/0!</v>
      </c>
      <c r="J29" s="84" t="e">
        <f>J28/J25%</f>
        <v>#DIV/0!</v>
      </c>
      <c r="K29" s="85"/>
      <c r="L29" s="84"/>
      <c r="M29" s="84">
        <f>M28/M25%</f>
        <v>3.462245055114299</v>
      </c>
      <c r="N29" s="46"/>
      <c r="O29" s="84"/>
      <c r="P29" s="84"/>
      <c r="Q29" s="84"/>
      <c r="R29" s="46"/>
      <c r="S29" s="46"/>
      <c r="T29" s="16"/>
      <c r="U29" s="51">
        <f>U28/U25%</f>
        <v>3.462245055114299</v>
      </c>
      <c r="V29" s="51">
        <f>V28/V25%</f>
        <v>3.4622450551142996</v>
      </c>
    </row>
    <row r="30" spans="1:22" ht="20.25">
      <c r="A30" s="82"/>
      <c r="B30" s="79" t="s">
        <v>20</v>
      </c>
      <c r="C30" s="80">
        <v>3561.3</v>
      </c>
      <c r="D30" s="84"/>
      <c r="E30" s="84"/>
      <c r="F30" s="84"/>
      <c r="G30" s="82">
        <v>3584.6</v>
      </c>
      <c r="H30" s="83"/>
      <c r="I30" s="83"/>
      <c r="J30" s="83"/>
      <c r="K30" s="85"/>
      <c r="L30" s="84"/>
      <c r="M30" s="46">
        <v>3176.6</v>
      </c>
      <c r="N30" s="46"/>
      <c r="O30" s="84"/>
      <c r="P30" s="84"/>
      <c r="Q30" s="84"/>
      <c r="R30" s="46"/>
      <c r="S30" s="46"/>
      <c r="T30" s="16"/>
      <c r="U30" s="29">
        <f>M30*105.9%</f>
        <v>3364.0194000000006</v>
      </c>
      <c r="V30" s="29">
        <f>U30*105%</f>
        <v>3532.220370000001</v>
      </c>
    </row>
    <row r="31" spans="1:22" ht="20.25">
      <c r="A31" s="82"/>
      <c r="B31" s="83" t="s">
        <v>3</v>
      </c>
      <c r="C31" s="84">
        <f>C30/C25%</f>
        <v>10.588581588539963</v>
      </c>
      <c r="D31" s="84"/>
      <c r="E31" s="84"/>
      <c r="F31" s="84"/>
      <c r="G31" s="84">
        <f>G30/G25%</f>
        <v>10.411995027245581</v>
      </c>
      <c r="H31" s="84" t="e">
        <f>H30/H25%</f>
        <v>#DIV/0!</v>
      </c>
      <c r="I31" s="84" t="e">
        <f>I30/I25%</f>
        <v>#DIV/0!</v>
      </c>
      <c r="J31" s="84" t="e">
        <f>J30/J25%</f>
        <v>#DIV/0!</v>
      </c>
      <c r="K31" s="85"/>
      <c r="L31" s="84"/>
      <c r="M31" s="84">
        <f>M30/M25%</f>
        <v>8.73633143385184</v>
      </c>
      <c r="N31" s="46"/>
      <c r="O31" s="84"/>
      <c r="P31" s="84"/>
      <c r="Q31" s="84"/>
      <c r="R31" s="46"/>
      <c r="S31" s="46"/>
      <c r="T31" s="16"/>
      <c r="U31" s="51">
        <f>U30/U25%</f>
        <v>8.73633143385184</v>
      </c>
      <c r="V31" s="51">
        <f>V30/V25%</f>
        <v>8.736331433851841</v>
      </c>
    </row>
    <row r="32" spans="1:22" ht="39" customHeight="1">
      <c r="A32" s="82"/>
      <c r="B32" s="96" t="s">
        <v>72</v>
      </c>
      <c r="C32" s="46">
        <v>219.5</v>
      </c>
      <c r="D32" s="84"/>
      <c r="E32" s="84"/>
      <c r="F32" s="84"/>
      <c r="G32" s="46">
        <v>54.1</v>
      </c>
      <c r="H32" s="84"/>
      <c r="I32" s="84"/>
      <c r="J32" s="84"/>
      <c r="K32" s="85"/>
      <c r="L32" s="84"/>
      <c r="M32" s="46">
        <v>406.8</v>
      </c>
      <c r="N32" s="46"/>
      <c r="O32" s="84"/>
      <c r="P32" s="84"/>
      <c r="Q32" s="84"/>
      <c r="R32" s="46"/>
      <c r="S32" s="46"/>
      <c r="T32" s="16"/>
      <c r="U32" s="29">
        <f>M32*105.9%</f>
        <v>430.80120000000005</v>
      </c>
      <c r="V32" s="29">
        <f>U32*105%</f>
        <v>452.3412600000001</v>
      </c>
    </row>
    <row r="33" spans="1:22" ht="20.25">
      <c r="A33" s="82"/>
      <c r="B33" s="83" t="s">
        <v>3</v>
      </c>
      <c r="C33" s="97">
        <f>C32/C25%</f>
        <v>0.6526250691277123</v>
      </c>
      <c r="D33" s="84"/>
      <c r="E33" s="84"/>
      <c r="F33" s="84"/>
      <c r="G33" s="98">
        <f>G32/G25%</f>
        <v>0.1571413633247743</v>
      </c>
      <c r="H33" s="84"/>
      <c r="I33" s="84"/>
      <c r="J33" s="84"/>
      <c r="K33" s="85"/>
      <c r="L33" s="84"/>
      <c r="M33" s="84">
        <f>M32/M25%</f>
        <v>1.1187872654067017</v>
      </c>
      <c r="N33" s="46"/>
      <c r="O33" s="84"/>
      <c r="P33" s="84"/>
      <c r="Q33" s="84"/>
      <c r="R33" s="46"/>
      <c r="S33" s="46"/>
      <c r="T33" s="16"/>
      <c r="U33" s="51">
        <f>U32/U25%</f>
        <v>1.1187872654067017</v>
      </c>
      <c r="V33" s="51">
        <f>V32/V25%</f>
        <v>1.1187872654067017</v>
      </c>
    </row>
    <row r="34" spans="1:22" s="34" customFormat="1" ht="75.75" customHeight="1">
      <c r="A34" s="76">
        <v>3</v>
      </c>
      <c r="B34" s="132" t="s">
        <v>68</v>
      </c>
      <c r="C34" s="76">
        <v>7497.9</v>
      </c>
      <c r="D34" s="48">
        <v>7512.6</v>
      </c>
      <c r="E34" s="48"/>
      <c r="F34" s="48">
        <f>D34+E34</f>
        <v>7512.6</v>
      </c>
      <c r="G34" s="76">
        <v>7525.5</v>
      </c>
      <c r="H34" s="76"/>
      <c r="I34" s="76"/>
      <c r="J34" s="76"/>
      <c r="K34" s="32">
        <v>5823.8</v>
      </c>
      <c r="L34" s="48">
        <v>8725.5</v>
      </c>
      <c r="M34" s="32">
        <v>8725.5</v>
      </c>
      <c r="N34" s="32">
        <f>L34-M34</f>
        <v>0</v>
      </c>
      <c r="O34" s="48"/>
      <c r="P34" s="48"/>
      <c r="Q34" s="48"/>
      <c r="R34" s="32"/>
      <c r="S34" s="32">
        <f>N34+O34+P34+R34+Q34</f>
        <v>0</v>
      </c>
      <c r="T34" s="15"/>
      <c r="U34" s="33">
        <f>M34*105.9%</f>
        <v>9240.304500000002</v>
      </c>
      <c r="V34" s="33">
        <f>U34*105%</f>
        <v>9702.319725000003</v>
      </c>
    </row>
    <row r="35" spans="1:22" ht="20.25">
      <c r="A35" s="82"/>
      <c r="B35" s="79" t="s">
        <v>33</v>
      </c>
      <c r="C35" s="46">
        <v>5562</v>
      </c>
      <c r="D35" s="80"/>
      <c r="E35" s="80"/>
      <c r="F35" s="80"/>
      <c r="G35" s="99">
        <v>5731.3</v>
      </c>
      <c r="H35" s="83"/>
      <c r="I35" s="83"/>
      <c r="J35" s="83"/>
      <c r="K35" s="95"/>
      <c r="L35" s="80"/>
      <c r="M35" s="46">
        <v>6465.5</v>
      </c>
      <c r="N35" s="46"/>
      <c r="O35" s="80"/>
      <c r="P35" s="80"/>
      <c r="Q35" s="80"/>
      <c r="R35" s="46"/>
      <c r="S35" s="46"/>
      <c r="T35" s="16"/>
      <c r="U35" s="29">
        <f>M35*105.9%</f>
        <v>6846.964500000001</v>
      </c>
      <c r="V35" s="29">
        <f>U35*105%</f>
        <v>7189.312725000002</v>
      </c>
    </row>
    <row r="36" spans="1:22" s="18" customFormat="1" ht="20.25">
      <c r="A36" s="78"/>
      <c r="B36" s="83" t="s">
        <v>3</v>
      </c>
      <c r="C36" s="84">
        <f>C35/C34%</f>
        <v>74.18077061577242</v>
      </c>
      <c r="D36" s="84"/>
      <c r="E36" s="84"/>
      <c r="F36" s="84"/>
      <c r="G36" s="84">
        <f>G35/G34%</f>
        <v>76.15839479104379</v>
      </c>
      <c r="H36" s="84" t="e">
        <f>H35/H34%</f>
        <v>#DIV/0!</v>
      </c>
      <c r="I36" s="84" t="e">
        <f>I35/I34%</f>
        <v>#DIV/0!</v>
      </c>
      <c r="J36" s="84" t="e">
        <f>J35/J34%</f>
        <v>#DIV/0!</v>
      </c>
      <c r="K36" s="85"/>
      <c r="L36" s="84"/>
      <c r="M36" s="84">
        <f>M35/M34%</f>
        <v>74.09890550684774</v>
      </c>
      <c r="N36" s="46"/>
      <c r="O36" s="84"/>
      <c r="P36" s="84"/>
      <c r="Q36" s="84"/>
      <c r="R36" s="46"/>
      <c r="S36" s="46"/>
      <c r="T36" s="17"/>
      <c r="U36" s="51">
        <f>U35/U34%</f>
        <v>74.09890550684774</v>
      </c>
      <c r="V36" s="51">
        <f>V35/V34%</f>
        <v>74.09890550684774</v>
      </c>
    </row>
    <row r="37" spans="1:22" s="18" customFormat="1" ht="20.25">
      <c r="A37" s="78"/>
      <c r="B37" s="79" t="s">
        <v>30</v>
      </c>
      <c r="C37" s="46">
        <v>296.4</v>
      </c>
      <c r="D37" s="84"/>
      <c r="E37" s="84"/>
      <c r="F37" s="84"/>
      <c r="G37" s="46">
        <v>358.5</v>
      </c>
      <c r="H37" s="84"/>
      <c r="I37" s="84"/>
      <c r="J37" s="84"/>
      <c r="K37" s="85"/>
      <c r="L37" s="84"/>
      <c r="M37" s="46">
        <v>392.1</v>
      </c>
      <c r="N37" s="46"/>
      <c r="O37" s="84"/>
      <c r="P37" s="84"/>
      <c r="Q37" s="84"/>
      <c r="R37" s="46"/>
      <c r="S37" s="46"/>
      <c r="T37" s="17"/>
      <c r="U37" s="29">
        <f>M37*105.9%</f>
        <v>415.23390000000006</v>
      </c>
      <c r="V37" s="29">
        <f>U37*105%</f>
        <v>435.9955950000001</v>
      </c>
    </row>
    <row r="38" spans="1:22" s="18" customFormat="1" ht="20.25">
      <c r="A38" s="78"/>
      <c r="B38" s="83" t="s">
        <v>3</v>
      </c>
      <c r="C38" s="97">
        <f>C37/C34%</f>
        <v>3.9531068699235785</v>
      </c>
      <c r="D38" s="84"/>
      <c r="E38" s="84"/>
      <c r="F38" s="84"/>
      <c r="G38" s="98">
        <f>G37/G34%</f>
        <v>4.763803069563484</v>
      </c>
      <c r="H38" s="84"/>
      <c r="I38" s="84"/>
      <c r="J38" s="84"/>
      <c r="K38" s="85"/>
      <c r="L38" s="84"/>
      <c r="M38" s="84">
        <f>M37/M34%</f>
        <v>4.493725287949115</v>
      </c>
      <c r="N38" s="46"/>
      <c r="O38" s="84"/>
      <c r="P38" s="84"/>
      <c r="Q38" s="84"/>
      <c r="R38" s="46"/>
      <c r="S38" s="46"/>
      <c r="T38" s="17"/>
      <c r="U38" s="51">
        <f>U37/U34%</f>
        <v>4.493725287949115</v>
      </c>
      <c r="V38" s="51">
        <f>V37/V34%</f>
        <v>4.493725287949115</v>
      </c>
    </row>
    <row r="39" spans="1:22" ht="20.25">
      <c r="A39" s="82"/>
      <c r="B39" s="79" t="s">
        <v>20</v>
      </c>
      <c r="C39" s="80">
        <v>523.9</v>
      </c>
      <c r="D39" s="84"/>
      <c r="E39" s="84"/>
      <c r="F39" s="84"/>
      <c r="G39" s="82">
        <v>495.7</v>
      </c>
      <c r="H39" s="83"/>
      <c r="I39" s="83"/>
      <c r="J39" s="83"/>
      <c r="K39" s="85"/>
      <c r="L39" s="84"/>
      <c r="M39" s="46">
        <v>476.7</v>
      </c>
      <c r="N39" s="46"/>
      <c r="O39" s="84"/>
      <c r="P39" s="84"/>
      <c r="Q39" s="84"/>
      <c r="R39" s="46"/>
      <c r="S39" s="46"/>
      <c r="T39" s="16"/>
      <c r="U39" s="29">
        <f>M39*105.9%</f>
        <v>504.8253000000001</v>
      </c>
      <c r="V39" s="29">
        <f>U39*105%</f>
        <v>530.0665650000001</v>
      </c>
    </row>
    <row r="40" spans="1:22" s="18" customFormat="1" ht="20.25">
      <c r="A40" s="78"/>
      <c r="B40" s="83" t="s">
        <v>3</v>
      </c>
      <c r="C40" s="84">
        <f>C39/C34%</f>
        <v>6.9872897744701845</v>
      </c>
      <c r="D40" s="84"/>
      <c r="E40" s="84"/>
      <c r="F40" s="84"/>
      <c r="G40" s="84">
        <f>G39/G34%</f>
        <v>6.586937745000332</v>
      </c>
      <c r="H40" s="84" t="e">
        <f>H39/H34%</f>
        <v>#DIV/0!</v>
      </c>
      <c r="I40" s="84" t="e">
        <f>I39/I34%</f>
        <v>#DIV/0!</v>
      </c>
      <c r="J40" s="84" t="e">
        <f>J39/J34%</f>
        <v>#DIV/0!</v>
      </c>
      <c r="K40" s="85"/>
      <c r="L40" s="84"/>
      <c r="M40" s="84">
        <f>M39/M34%</f>
        <v>5.463297232250301</v>
      </c>
      <c r="N40" s="46"/>
      <c r="O40" s="84"/>
      <c r="P40" s="84"/>
      <c r="Q40" s="84"/>
      <c r="R40" s="46"/>
      <c r="S40" s="46"/>
      <c r="T40" s="17"/>
      <c r="U40" s="51">
        <f>U39/U34%</f>
        <v>5.463297232250301</v>
      </c>
      <c r="V40" s="51">
        <f>V39/V34%</f>
        <v>5.463297232250301</v>
      </c>
    </row>
    <row r="41" spans="1:22" s="18" customFormat="1" ht="20.25">
      <c r="A41" s="78"/>
      <c r="B41" s="79" t="s">
        <v>47</v>
      </c>
      <c r="C41" s="46">
        <v>2</v>
      </c>
      <c r="D41" s="84"/>
      <c r="E41" s="84"/>
      <c r="F41" s="84"/>
      <c r="G41" s="46">
        <v>163.4</v>
      </c>
      <c r="H41" s="84"/>
      <c r="I41" s="84"/>
      <c r="J41" s="84"/>
      <c r="K41" s="85"/>
      <c r="L41" s="84"/>
      <c r="M41" s="46">
        <v>300.8</v>
      </c>
      <c r="N41" s="46"/>
      <c r="O41" s="84"/>
      <c r="P41" s="84"/>
      <c r="Q41" s="84"/>
      <c r="R41" s="46"/>
      <c r="S41" s="46"/>
      <c r="T41" s="17"/>
      <c r="U41" s="29">
        <f>M41*105.9%</f>
        <v>318.5472000000001</v>
      </c>
      <c r="V41" s="29">
        <f>U41*105%</f>
        <v>334.4745600000001</v>
      </c>
    </row>
    <row r="42" spans="1:22" s="18" customFormat="1" ht="20.25">
      <c r="A42" s="78"/>
      <c r="B42" s="83" t="s">
        <v>3</v>
      </c>
      <c r="C42" s="97">
        <f>C41/C34%</f>
        <v>0.026674135424585552</v>
      </c>
      <c r="D42" s="84"/>
      <c r="E42" s="84"/>
      <c r="F42" s="84"/>
      <c r="G42" s="98">
        <f>G41/G34%</f>
        <v>2.171284300046509</v>
      </c>
      <c r="H42" s="84"/>
      <c r="I42" s="84"/>
      <c r="J42" s="84"/>
      <c r="K42" s="85"/>
      <c r="L42" s="84"/>
      <c r="M42" s="84">
        <f>M41/M34%</f>
        <v>3.4473669130708844</v>
      </c>
      <c r="N42" s="46"/>
      <c r="O42" s="84"/>
      <c r="P42" s="84"/>
      <c r="Q42" s="84"/>
      <c r="R42" s="46"/>
      <c r="S42" s="46"/>
      <c r="T42" s="17"/>
      <c r="U42" s="51">
        <f>U41/U34%</f>
        <v>3.4473669130708844</v>
      </c>
      <c r="V42" s="51">
        <f>V41/V34%</f>
        <v>3.4473669130708844</v>
      </c>
    </row>
    <row r="43" spans="1:22" s="36" customFormat="1" ht="41.25" customHeight="1">
      <c r="A43" s="76">
        <v>4</v>
      </c>
      <c r="B43" s="92" t="s">
        <v>16</v>
      </c>
      <c r="C43" s="55">
        <f>C45+C52+C59+C60</f>
        <v>3748.8999999999996</v>
      </c>
      <c r="D43" s="55">
        <f>D45+D52+D59+D60</f>
        <v>3600.1</v>
      </c>
      <c r="E43" s="55">
        <f>E45+E52+E59+E60</f>
        <v>0</v>
      </c>
      <c r="F43" s="48">
        <f>D43+E43</f>
        <v>3600.1</v>
      </c>
      <c r="G43" s="35">
        <f aca="true" t="shared" si="2" ref="G43:T43">G45+G52+G59+G60</f>
        <v>4229.3</v>
      </c>
      <c r="H43" s="35">
        <f t="shared" si="2"/>
        <v>0</v>
      </c>
      <c r="I43" s="35">
        <f t="shared" si="2"/>
        <v>0</v>
      </c>
      <c r="J43" s="35">
        <f t="shared" si="2"/>
        <v>0</v>
      </c>
      <c r="K43" s="35">
        <f t="shared" si="2"/>
        <v>2063.5</v>
      </c>
      <c r="L43" s="55">
        <f t="shared" si="2"/>
        <v>4403.8</v>
      </c>
      <c r="M43" s="35">
        <f>M45+M52+M59+M60</f>
        <v>4183.8</v>
      </c>
      <c r="N43" s="32">
        <f>L43-M43</f>
        <v>220</v>
      </c>
      <c r="O43" s="55">
        <f t="shared" si="2"/>
        <v>0</v>
      </c>
      <c r="P43" s="55">
        <f t="shared" si="2"/>
        <v>-220</v>
      </c>
      <c r="Q43" s="55">
        <f t="shared" si="2"/>
        <v>0</v>
      </c>
      <c r="R43" s="35">
        <f t="shared" si="2"/>
        <v>0</v>
      </c>
      <c r="S43" s="32">
        <f>N43+O43+P43+R43+Q43</f>
        <v>0</v>
      </c>
      <c r="T43" s="23">
        <f t="shared" si="2"/>
        <v>0</v>
      </c>
      <c r="U43" s="33">
        <f>M43*105.9%</f>
        <v>4430.644200000001</v>
      </c>
      <c r="V43" s="33">
        <f>U43*105%</f>
        <v>4652.176410000001</v>
      </c>
    </row>
    <row r="44" spans="1:22" s="18" customFormat="1" ht="16.5" customHeight="1">
      <c r="A44" s="82"/>
      <c r="B44" s="100" t="s">
        <v>6</v>
      </c>
      <c r="C44" s="101"/>
      <c r="D44" s="84"/>
      <c r="E44" s="84"/>
      <c r="F44" s="84"/>
      <c r="G44" s="102"/>
      <c r="H44" s="102"/>
      <c r="I44" s="102"/>
      <c r="J44" s="102"/>
      <c r="K44" s="85"/>
      <c r="L44" s="84"/>
      <c r="M44" s="46"/>
      <c r="N44" s="46"/>
      <c r="O44" s="84"/>
      <c r="P44" s="84"/>
      <c r="Q44" s="84"/>
      <c r="R44" s="46"/>
      <c r="S44" s="46"/>
      <c r="T44" s="17"/>
      <c r="U44" s="29"/>
      <c r="V44" s="29"/>
    </row>
    <row r="45" spans="1:22" s="50" customFormat="1" ht="29.25" customHeight="1">
      <c r="A45" s="103" t="s">
        <v>17</v>
      </c>
      <c r="B45" s="104" t="s">
        <v>15</v>
      </c>
      <c r="C45" s="93">
        <v>2927.1</v>
      </c>
      <c r="D45" s="48">
        <v>2786.6</v>
      </c>
      <c r="E45" s="48"/>
      <c r="F45" s="48">
        <f>D45+E45</f>
        <v>2786.6</v>
      </c>
      <c r="G45" s="93">
        <v>3296.3</v>
      </c>
      <c r="H45" s="94"/>
      <c r="I45" s="94"/>
      <c r="J45" s="94"/>
      <c r="K45" s="48">
        <v>1898.4</v>
      </c>
      <c r="L45" s="48">
        <v>3652.5</v>
      </c>
      <c r="M45" s="48">
        <v>3342.5</v>
      </c>
      <c r="N45" s="32">
        <f>L45-M45</f>
        <v>310</v>
      </c>
      <c r="O45" s="48"/>
      <c r="P45" s="48">
        <v>-310</v>
      </c>
      <c r="Q45" s="48"/>
      <c r="R45" s="32"/>
      <c r="S45" s="32">
        <f>N45+O45+P45+R45+Q45</f>
        <v>0</v>
      </c>
      <c r="T45" s="25"/>
      <c r="U45" s="49">
        <f>M45*105.9%</f>
        <v>3539.7075000000004</v>
      </c>
      <c r="V45" s="49">
        <f>U45*105%</f>
        <v>3716.6928750000006</v>
      </c>
    </row>
    <row r="46" spans="1:22" s="10" customFormat="1" ht="20.25">
      <c r="A46" s="105"/>
      <c r="B46" s="79" t="s">
        <v>33</v>
      </c>
      <c r="C46" s="80">
        <v>2787.3</v>
      </c>
      <c r="D46" s="80"/>
      <c r="E46" s="80"/>
      <c r="F46" s="80"/>
      <c r="G46" s="80">
        <v>3154.2</v>
      </c>
      <c r="H46" s="89"/>
      <c r="I46" s="89"/>
      <c r="J46" s="89"/>
      <c r="K46" s="80"/>
      <c r="L46" s="80"/>
      <c r="M46" s="46">
        <v>3194</v>
      </c>
      <c r="N46" s="46"/>
      <c r="O46" s="80"/>
      <c r="P46" s="80"/>
      <c r="Q46" s="80"/>
      <c r="R46" s="46"/>
      <c r="S46" s="46"/>
      <c r="T46" s="27"/>
      <c r="U46" s="40">
        <f>M46*105.9%</f>
        <v>3382.4460000000004</v>
      </c>
      <c r="V46" s="40">
        <f>U46*105%</f>
        <v>3551.5683000000004</v>
      </c>
    </row>
    <row r="47" spans="1:22" s="42" customFormat="1" ht="20.25">
      <c r="A47" s="106"/>
      <c r="B47" s="89" t="s">
        <v>3</v>
      </c>
      <c r="C47" s="84">
        <f>C46/C45%</f>
        <v>95.22394178538485</v>
      </c>
      <c r="D47" s="84"/>
      <c r="E47" s="84"/>
      <c r="F47" s="84"/>
      <c r="G47" s="84">
        <f>G46/G45%</f>
        <v>95.68910596729665</v>
      </c>
      <c r="H47" s="84" t="e">
        <f>H46/H45%</f>
        <v>#DIV/0!</v>
      </c>
      <c r="I47" s="84" t="e">
        <f>I46/I45%</f>
        <v>#DIV/0!</v>
      </c>
      <c r="J47" s="84" t="e">
        <f>J46/J45%</f>
        <v>#DIV/0!</v>
      </c>
      <c r="K47" s="84"/>
      <c r="L47" s="84"/>
      <c r="M47" s="84">
        <f>M46/M45%</f>
        <v>95.5572176514585</v>
      </c>
      <c r="N47" s="46"/>
      <c r="O47" s="84"/>
      <c r="P47" s="84"/>
      <c r="Q47" s="84"/>
      <c r="R47" s="46"/>
      <c r="S47" s="46"/>
      <c r="T47" s="41"/>
      <c r="U47" s="52">
        <f>U46/U45%</f>
        <v>95.5572176514585</v>
      </c>
      <c r="V47" s="52">
        <f>V46/V45%</f>
        <v>95.55721765145849</v>
      </c>
    </row>
    <row r="48" spans="1:22" s="10" customFormat="1" ht="20.25">
      <c r="A48" s="105"/>
      <c r="B48" s="107" t="s">
        <v>20</v>
      </c>
      <c r="C48" s="80">
        <v>42.2</v>
      </c>
      <c r="D48" s="84"/>
      <c r="E48" s="84"/>
      <c r="F48" s="84"/>
      <c r="G48" s="80">
        <v>53.5</v>
      </c>
      <c r="H48" s="89"/>
      <c r="I48" s="89"/>
      <c r="J48" s="89"/>
      <c r="K48" s="84"/>
      <c r="L48" s="84"/>
      <c r="M48" s="46">
        <v>48.3</v>
      </c>
      <c r="N48" s="46"/>
      <c r="O48" s="84"/>
      <c r="P48" s="84"/>
      <c r="Q48" s="84"/>
      <c r="R48" s="46"/>
      <c r="S48" s="46"/>
      <c r="T48" s="27"/>
      <c r="U48" s="40">
        <f>M48*105.9%</f>
        <v>51.1497</v>
      </c>
      <c r="V48" s="40">
        <f>U48*105%</f>
        <v>53.707185</v>
      </c>
    </row>
    <row r="49" spans="1:22" s="42" customFormat="1" ht="20.25">
      <c r="A49" s="106"/>
      <c r="B49" s="89" t="s">
        <v>3</v>
      </c>
      <c r="C49" s="84">
        <f>C48/C45%</f>
        <v>1.4416999760855456</v>
      </c>
      <c r="D49" s="84"/>
      <c r="E49" s="84"/>
      <c r="F49" s="84"/>
      <c r="G49" s="84">
        <f>G48/G45%</f>
        <v>1.6230318842338378</v>
      </c>
      <c r="H49" s="84" t="e">
        <f>H48/H45%</f>
        <v>#DIV/0!</v>
      </c>
      <c r="I49" s="84" t="e">
        <f>I48/I45%</f>
        <v>#DIV/0!</v>
      </c>
      <c r="J49" s="84" t="e">
        <f>J48/J45%</f>
        <v>#DIV/0!</v>
      </c>
      <c r="K49" s="84"/>
      <c r="L49" s="84"/>
      <c r="M49" s="84">
        <f>M48/M45%</f>
        <v>1.4450261780104712</v>
      </c>
      <c r="N49" s="46"/>
      <c r="O49" s="84"/>
      <c r="P49" s="84"/>
      <c r="Q49" s="84"/>
      <c r="R49" s="46"/>
      <c r="S49" s="46"/>
      <c r="T49" s="41"/>
      <c r="U49" s="52">
        <f>U48/U45%</f>
        <v>1.4450261780104712</v>
      </c>
      <c r="V49" s="52">
        <f>V48/V45%</f>
        <v>1.4450261780104712</v>
      </c>
    </row>
    <row r="50" spans="1:22" s="42" customFormat="1" ht="20.25">
      <c r="A50" s="106"/>
      <c r="B50" s="79" t="s">
        <v>47</v>
      </c>
      <c r="C50" s="46">
        <v>10.8</v>
      </c>
      <c r="D50" s="84"/>
      <c r="E50" s="84"/>
      <c r="F50" s="84"/>
      <c r="G50" s="46">
        <v>18.6</v>
      </c>
      <c r="H50" s="84"/>
      <c r="I50" s="84"/>
      <c r="J50" s="84"/>
      <c r="K50" s="84"/>
      <c r="L50" s="84"/>
      <c r="M50" s="46"/>
      <c r="N50" s="46"/>
      <c r="O50" s="84"/>
      <c r="P50" s="84"/>
      <c r="Q50" s="84"/>
      <c r="R50" s="46"/>
      <c r="S50" s="46"/>
      <c r="T50" s="41"/>
      <c r="U50" s="40">
        <f>M50*105.9%</f>
        <v>0</v>
      </c>
      <c r="V50" s="40">
        <f>U50*105%</f>
        <v>0</v>
      </c>
    </row>
    <row r="51" spans="1:22" s="42" customFormat="1" ht="20.25">
      <c r="A51" s="106"/>
      <c r="B51" s="89" t="s">
        <v>3</v>
      </c>
      <c r="C51" s="97">
        <f>C50/C45%</f>
        <v>0.36896587065696423</v>
      </c>
      <c r="D51" s="84"/>
      <c r="E51" s="84"/>
      <c r="F51" s="84"/>
      <c r="G51" s="97">
        <f>G50/G45%</f>
        <v>0.5642690289112035</v>
      </c>
      <c r="H51" s="84"/>
      <c r="I51" s="84"/>
      <c r="J51" s="84"/>
      <c r="K51" s="84"/>
      <c r="L51" s="84"/>
      <c r="M51" s="84">
        <f>M50/M45%</f>
        <v>0</v>
      </c>
      <c r="N51" s="46"/>
      <c r="O51" s="84"/>
      <c r="P51" s="84"/>
      <c r="Q51" s="84"/>
      <c r="R51" s="46"/>
      <c r="S51" s="46"/>
      <c r="T51" s="41"/>
      <c r="U51" s="52">
        <f>U50/U45%</f>
        <v>0</v>
      </c>
      <c r="V51" s="52">
        <f>V50/V45%</f>
        <v>0</v>
      </c>
    </row>
    <row r="52" spans="1:22" s="43" customFormat="1" ht="74.25" customHeight="1">
      <c r="A52" s="108" t="s">
        <v>18</v>
      </c>
      <c r="B52" s="104" t="s">
        <v>71</v>
      </c>
      <c r="C52" s="93">
        <v>696.5</v>
      </c>
      <c r="D52" s="48">
        <v>679.9</v>
      </c>
      <c r="E52" s="48"/>
      <c r="F52" s="48">
        <f>D52+E52</f>
        <v>679.9</v>
      </c>
      <c r="G52" s="75">
        <v>787.9</v>
      </c>
      <c r="H52" s="109"/>
      <c r="I52" s="109"/>
      <c r="J52" s="109"/>
      <c r="K52" s="110">
        <v>54.6</v>
      </c>
      <c r="L52" s="48">
        <v>646.4</v>
      </c>
      <c r="M52" s="48">
        <v>722.3</v>
      </c>
      <c r="N52" s="32">
        <f>L52-M52</f>
        <v>-75.89999999999998</v>
      </c>
      <c r="O52" s="48"/>
      <c r="P52" s="48">
        <v>75.9</v>
      </c>
      <c r="Q52" s="48"/>
      <c r="R52" s="32"/>
      <c r="S52" s="32">
        <f>N52+O52+P52+R52+Q52</f>
        <v>2.842170943040401E-14</v>
      </c>
      <c r="T52" s="26"/>
      <c r="U52" s="49">
        <f>M52*105.9%</f>
        <v>764.9157</v>
      </c>
      <c r="V52" s="40">
        <f>U52*105%</f>
        <v>803.1614850000001</v>
      </c>
    </row>
    <row r="53" spans="1:22" s="42" customFormat="1" ht="20.25">
      <c r="A53" s="81"/>
      <c r="B53" s="79" t="s">
        <v>33</v>
      </c>
      <c r="C53" s="80">
        <v>504.4</v>
      </c>
      <c r="D53" s="81"/>
      <c r="E53" s="81"/>
      <c r="F53" s="81"/>
      <c r="G53" s="80">
        <v>718.4</v>
      </c>
      <c r="H53" s="89"/>
      <c r="I53" s="89"/>
      <c r="J53" s="89"/>
      <c r="K53" s="81"/>
      <c r="L53" s="81"/>
      <c r="M53" s="46">
        <v>606</v>
      </c>
      <c r="N53" s="46"/>
      <c r="O53" s="81"/>
      <c r="P53" s="81"/>
      <c r="Q53" s="81"/>
      <c r="R53" s="46"/>
      <c r="S53" s="46"/>
      <c r="T53" s="41"/>
      <c r="U53" s="40">
        <f>M53*105.9%</f>
        <v>641.7540000000001</v>
      </c>
      <c r="V53" s="40">
        <f>U53*105%</f>
        <v>673.8417000000002</v>
      </c>
    </row>
    <row r="54" spans="1:22" s="42" customFormat="1" ht="20.25">
      <c r="A54" s="81"/>
      <c r="B54" s="89" t="s">
        <v>3</v>
      </c>
      <c r="C54" s="84">
        <f>C53/C52%</f>
        <v>72.41923905240488</v>
      </c>
      <c r="D54" s="84"/>
      <c r="E54" s="84"/>
      <c r="F54" s="84"/>
      <c r="G54" s="84">
        <f>G53/G52%</f>
        <v>91.17908364005585</v>
      </c>
      <c r="H54" s="84" t="e">
        <f>H53/H52%</f>
        <v>#DIV/0!</v>
      </c>
      <c r="I54" s="84" t="e">
        <f>I53/I52%</f>
        <v>#DIV/0!</v>
      </c>
      <c r="J54" s="84" t="e">
        <f>J53/J52%</f>
        <v>#DIV/0!</v>
      </c>
      <c r="K54" s="84"/>
      <c r="L54" s="84"/>
      <c r="M54" s="84">
        <f>M53/M52%</f>
        <v>83.8986570677004</v>
      </c>
      <c r="N54" s="46"/>
      <c r="O54" s="84"/>
      <c r="P54" s="84"/>
      <c r="Q54" s="84"/>
      <c r="R54" s="46"/>
      <c r="S54" s="46"/>
      <c r="T54" s="41"/>
      <c r="U54" s="52">
        <f>U53/U52%</f>
        <v>83.89865706770043</v>
      </c>
      <c r="V54" s="52">
        <f>V53/V52%</f>
        <v>83.89865706770041</v>
      </c>
    </row>
    <row r="55" spans="1:22" s="42" customFormat="1" ht="20.25">
      <c r="A55" s="81"/>
      <c r="B55" s="107" t="s">
        <v>20</v>
      </c>
      <c r="C55" s="80">
        <v>15.2</v>
      </c>
      <c r="D55" s="84"/>
      <c r="E55" s="84"/>
      <c r="F55" s="84"/>
      <c r="G55" s="80">
        <v>21.5</v>
      </c>
      <c r="H55" s="89">
        <v>11.5</v>
      </c>
      <c r="I55" s="89"/>
      <c r="J55" s="89"/>
      <c r="K55" s="84"/>
      <c r="L55" s="84"/>
      <c r="M55" s="46">
        <v>21.7</v>
      </c>
      <c r="N55" s="46"/>
      <c r="O55" s="84"/>
      <c r="P55" s="84"/>
      <c r="Q55" s="84"/>
      <c r="R55" s="46"/>
      <c r="S55" s="46"/>
      <c r="T55" s="41"/>
      <c r="U55" s="40">
        <f>M55*105.9%</f>
        <v>22.980300000000003</v>
      </c>
      <c r="V55" s="40">
        <f>U55*105%</f>
        <v>24.129315000000005</v>
      </c>
    </row>
    <row r="56" spans="1:22" s="42" customFormat="1" ht="20.25">
      <c r="A56" s="81"/>
      <c r="B56" s="89" t="s">
        <v>3</v>
      </c>
      <c r="C56" s="84">
        <f>C55/C52%</f>
        <v>2.182340272792534</v>
      </c>
      <c r="D56" s="84"/>
      <c r="E56" s="84"/>
      <c r="F56" s="84"/>
      <c r="G56" s="84">
        <f>G55/G52%</f>
        <v>2.7287726868891995</v>
      </c>
      <c r="H56" s="84" t="e">
        <f>H55/H54%</f>
        <v>#DIV/0!</v>
      </c>
      <c r="I56" s="84" t="e">
        <f>I55/I54%</f>
        <v>#DIV/0!</v>
      </c>
      <c r="J56" s="84" t="e">
        <f>J55/J54%</f>
        <v>#DIV/0!</v>
      </c>
      <c r="K56" s="84"/>
      <c r="L56" s="84"/>
      <c r="M56" s="84">
        <f>M55/M52%</f>
        <v>3.004291845493562</v>
      </c>
      <c r="N56" s="46"/>
      <c r="O56" s="84"/>
      <c r="P56" s="84"/>
      <c r="Q56" s="84"/>
      <c r="R56" s="46"/>
      <c r="S56" s="46"/>
      <c r="T56" s="41"/>
      <c r="U56" s="52">
        <f>U55/U52%</f>
        <v>3.0042918454935625</v>
      </c>
      <c r="V56" s="52">
        <f>V55/V52%</f>
        <v>3.0042918454935625</v>
      </c>
    </row>
    <row r="57" spans="1:27" s="42" customFormat="1" ht="20.25">
      <c r="A57" s="81"/>
      <c r="B57" s="79" t="s">
        <v>47</v>
      </c>
      <c r="C57" s="46">
        <v>83.2</v>
      </c>
      <c r="D57" s="84"/>
      <c r="E57" s="84"/>
      <c r="F57" s="84"/>
      <c r="G57" s="46"/>
      <c r="H57" s="84"/>
      <c r="I57" s="84"/>
      <c r="J57" s="84"/>
      <c r="K57" s="84"/>
      <c r="L57" s="84"/>
      <c r="M57" s="46"/>
      <c r="N57" s="46"/>
      <c r="O57" s="84"/>
      <c r="P57" s="84"/>
      <c r="Q57" s="84"/>
      <c r="R57" s="46"/>
      <c r="S57" s="19"/>
      <c r="T57" s="20"/>
      <c r="U57" s="19"/>
      <c r="V57" s="71"/>
      <c r="W57" s="72"/>
      <c r="X57" s="73"/>
      <c r="Y57" s="73"/>
      <c r="Z57" s="73"/>
      <c r="AA57" s="72"/>
    </row>
    <row r="58" spans="1:27" s="42" customFormat="1" ht="20.25">
      <c r="A58" s="81"/>
      <c r="B58" s="89" t="s">
        <v>3</v>
      </c>
      <c r="C58" s="97">
        <f>C57/C52%</f>
        <v>11.945441493180187</v>
      </c>
      <c r="D58" s="84"/>
      <c r="E58" s="84"/>
      <c r="F58" s="84"/>
      <c r="G58" s="97">
        <f>G57/G52%</f>
        <v>0</v>
      </c>
      <c r="H58" s="84"/>
      <c r="I58" s="84"/>
      <c r="J58" s="84"/>
      <c r="K58" s="84"/>
      <c r="L58" s="84"/>
      <c r="M58" s="84">
        <f>M57/M52%</f>
        <v>0</v>
      </c>
      <c r="N58" s="46"/>
      <c r="O58" s="84"/>
      <c r="P58" s="84"/>
      <c r="Q58" s="84"/>
      <c r="R58" s="46"/>
      <c r="S58" s="19"/>
      <c r="T58" s="20"/>
      <c r="U58" s="19"/>
      <c r="V58" s="71"/>
      <c r="W58" s="72"/>
      <c r="X58" s="73"/>
      <c r="Y58" s="73"/>
      <c r="Z58" s="73"/>
      <c r="AA58" s="72"/>
    </row>
    <row r="59" spans="1:22" s="42" customFormat="1" ht="20.25">
      <c r="A59" s="81"/>
      <c r="B59" s="111" t="s">
        <v>23</v>
      </c>
      <c r="C59" s="112">
        <v>50.6</v>
      </c>
      <c r="D59" s="48">
        <v>58.4</v>
      </c>
      <c r="E59" s="48"/>
      <c r="F59" s="48">
        <f>D59+E59</f>
        <v>58.4</v>
      </c>
      <c r="G59" s="110">
        <v>58.4</v>
      </c>
      <c r="H59" s="84"/>
      <c r="I59" s="84"/>
      <c r="J59" s="84"/>
      <c r="K59" s="84"/>
      <c r="L59" s="48">
        <v>50.8</v>
      </c>
      <c r="M59" s="48">
        <v>50.8</v>
      </c>
      <c r="N59" s="32">
        <f>M59-L59</f>
        <v>0</v>
      </c>
      <c r="O59" s="48"/>
      <c r="P59" s="48"/>
      <c r="Q59" s="48"/>
      <c r="R59" s="32"/>
      <c r="S59" s="32">
        <f aca="true" t="shared" si="3" ref="S59:S64">N59+O59+P59+R59</f>
        <v>0</v>
      </c>
      <c r="T59" s="41"/>
      <c r="U59" s="40">
        <f>M59*105.9%</f>
        <v>53.797200000000004</v>
      </c>
      <c r="V59" s="40">
        <f>U59*105%</f>
        <v>56.48706000000001</v>
      </c>
    </row>
    <row r="60" spans="1:22" s="42" customFormat="1" ht="38.25" customHeight="1">
      <c r="A60" s="106" t="s">
        <v>19</v>
      </c>
      <c r="B60" s="104" t="s">
        <v>31</v>
      </c>
      <c r="C60" s="113">
        <v>74.7</v>
      </c>
      <c r="D60" s="48">
        <v>75.2</v>
      </c>
      <c r="E60" s="48"/>
      <c r="F60" s="48">
        <f>D60+E60</f>
        <v>75.2</v>
      </c>
      <c r="G60" s="114">
        <v>86.7</v>
      </c>
      <c r="H60" s="81"/>
      <c r="I60" s="81"/>
      <c r="J60" s="81"/>
      <c r="K60" s="46">
        <v>110.5</v>
      </c>
      <c r="L60" s="48">
        <v>54.1</v>
      </c>
      <c r="M60" s="48">
        <v>68.2</v>
      </c>
      <c r="N60" s="32">
        <f>L60-M60</f>
        <v>-14.100000000000001</v>
      </c>
      <c r="O60" s="48"/>
      <c r="P60" s="48">
        <v>14.1</v>
      </c>
      <c r="Q60" s="48"/>
      <c r="R60" s="32"/>
      <c r="S60" s="32">
        <f>N60+O60+P60+R60+Q60</f>
        <v>-1.7763568394002505E-15</v>
      </c>
      <c r="T60" s="41"/>
      <c r="U60" s="40">
        <f>M60*105.9%</f>
        <v>72.22380000000001</v>
      </c>
      <c r="V60" s="40">
        <f>U60*105%</f>
        <v>75.83499000000002</v>
      </c>
    </row>
    <row r="61" spans="1:22" s="18" customFormat="1" ht="19.5" customHeight="1" hidden="1">
      <c r="A61" s="78"/>
      <c r="B61" s="88" t="s">
        <v>1</v>
      </c>
      <c r="C61" s="89"/>
      <c r="D61" s="48"/>
      <c r="E61" s="48"/>
      <c r="F61" s="48"/>
      <c r="G61" s="83"/>
      <c r="H61" s="83"/>
      <c r="I61" s="83"/>
      <c r="J61" s="83"/>
      <c r="K61" s="87"/>
      <c r="L61" s="48"/>
      <c r="M61" s="84"/>
      <c r="N61" s="32">
        <f>L61-M61</f>
        <v>0</v>
      </c>
      <c r="O61" s="48"/>
      <c r="P61" s="48"/>
      <c r="Q61" s="48"/>
      <c r="R61" s="32">
        <f>L61-D61</f>
        <v>0</v>
      </c>
      <c r="S61" s="32">
        <f t="shared" si="3"/>
        <v>0</v>
      </c>
      <c r="T61" s="24"/>
      <c r="U61" s="29">
        <f>M61*107.9%</f>
        <v>0</v>
      </c>
      <c r="V61" s="29">
        <f>U61*106.2%</f>
        <v>0</v>
      </c>
    </row>
    <row r="62" spans="1:22" s="18" customFormat="1" ht="19.5" customHeight="1" hidden="1">
      <c r="A62" s="78"/>
      <c r="B62" s="90" t="s">
        <v>3</v>
      </c>
      <c r="C62" s="89"/>
      <c r="D62" s="48"/>
      <c r="E62" s="48"/>
      <c r="F62" s="48"/>
      <c r="G62" s="83"/>
      <c r="H62" s="83"/>
      <c r="I62" s="83"/>
      <c r="J62" s="83"/>
      <c r="K62" s="87"/>
      <c r="L62" s="48"/>
      <c r="M62" s="84"/>
      <c r="N62" s="32">
        <f>L62-M62</f>
        <v>0</v>
      </c>
      <c r="O62" s="48"/>
      <c r="P62" s="48"/>
      <c r="Q62" s="48"/>
      <c r="R62" s="32">
        <f>L62-D62</f>
        <v>0</v>
      </c>
      <c r="S62" s="32">
        <f t="shared" si="3"/>
        <v>0</v>
      </c>
      <c r="T62" s="24"/>
      <c r="U62" s="29">
        <f>M62*107.9%</f>
        <v>0</v>
      </c>
      <c r="V62" s="29">
        <f>U62*106.2%</f>
        <v>0</v>
      </c>
    </row>
    <row r="63" spans="1:22" s="18" customFormat="1" ht="19.5" customHeight="1" hidden="1">
      <c r="A63" s="78"/>
      <c r="B63" s="88" t="s">
        <v>2</v>
      </c>
      <c r="C63" s="89"/>
      <c r="D63" s="48"/>
      <c r="E63" s="48"/>
      <c r="F63" s="48"/>
      <c r="G63" s="83"/>
      <c r="H63" s="83"/>
      <c r="I63" s="83"/>
      <c r="J63" s="83"/>
      <c r="K63" s="87"/>
      <c r="L63" s="48"/>
      <c r="M63" s="84"/>
      <c r="N63" s="32">
        <f>L63-M63</f>
        <v>0</v>
      </c>
      <c r="O63" s="48"/>
      <c r="P63" s="48"/>
      <c r="Q63" s="48"/>
      <c r="R63" s="32">
        <f>L63-D63</f>
        <v>0</v>
      </c>
      <c r="S63" s="32">
        <f t="shared" si="3"/>
        <v>0</v>
      </c>
      <c r="T63" s="24"/>
      <c r="U63" s="29">
        <f>M63*107.9%</f>
        <v>0</v>
      </c>
      <c r="V63" s="29">
        <f>U63*106.2%</f>
        <v>0</v>
      </c>
    </row>
    <row r="64" spans="1:22" s="18" customFormat="1" ht="19.5" customHeight="1" hidden="1">
      <c r="A64" s="78"/>
      <c r="B64" s="90" t="s">
        <v>3</v>
      </c>
      <c r="C64" s="89"/>
      <c r="D64" s="48"/>
      <c r="E64" s="48"/>
      <c r="F64" s="48"/>
      <c r="G64" s="83"/>
      <c r="H64" s="83"/>
      <c r="I64" s="83"/>
      <c r="J64" s="83"/>
      <c r="K64" s="87"/>
      <c r="L64" s="48"/>
      <c r="M64" s="84"/>
      <c r="N64" s="32">
        <f>L64-M64</f>
        <v>0</v>
      </c>
      <c r="O64" s="48"/>
      <c r="P64" s="48"/>
      <c r="Q64" s="48"/>
      <c r="R64" s="32">
        <f>L64-D64</f>
        <v>0</v>
      </c>
      <c r="S64" s="32">
        <f t="shared" si="3"/>
        <v>0</v>
      </c>
      <c r="T64" s="24"/>
      <c r="U64" s="29">
        <f>M64*107.9%</f>
        <v>0</v>
      </c>
      <c r="V64" s="29">
        <f>U64*106.2%</f>
        <v>0</v>
      </c>
    </row>
    <row r="65" spans="1:22" s="34" customFormat="1" ht="39" customHeight="1">
      <c r="A65" s="76">
        <v>5</v>
      </c>
      <c r="B65" s="77" t="s">
        <v>8</v>
      </c>
      <c r="C65" s="76">
        <v>1175.1</v>
      </c>
      <c r="D65" s="48">
        <v>1458</v>
      </c>
      <c r="E65" s="48"/>
      <c r="F65" s="48">
        <f>D65+E65</f>
        <v>1458</v>
      </c>
      <c r="G65" s="115">
        <v>1313.4</v>
      </c>
      <c r="H65" s="76"/>
      <c r="I65" s="76"/>
      <c r="J65" s="76"/>
      <c r="K65" s="32">
        <v>3626.8</v>
      </c>
      <c r="L65" s="48">
        <v>2570.7</v>
      </c>
      <c r="M65" s="32">
        <v>1430</v>
      </c>
      <c r="N65" s="32">
        <f>L65-M65</f>
        <v>1140.6999999999998</v>
      </c>
      <c r="O65" s="48"/>
      <c r="P65" s="48">
        <v>-667.4</v>
      </c>
      <c r="Q65" s="48">
        <v>-473.3</v>
      </c>
      <c r="R65" s="32"/>
      <c r="S65" s="32">
        <f>N65+O65+P65+R65+Q65</f>
        <v>0</v>
      </c>
      <c r="T65" s="15"/>
      <c r="U65" s="33">
        <f>M65*105.9%</f>
        <v>1514.3700000000003</v>
      </c>
      <c r="V65" s="33">
        <f>U65*105%</f>
        <v>1590.0885000000005</v>
      </c>
    </row>
    <row r="66" spans="1:22" ht="22.5" customHeight="1">
      <c r="A66" s="82"/>
      <c r="B66" s="79" t="s">
        <v>33</v>
      </c>
      <c r="C66" s="80">
        <v>968.9</v>
      </c>
      <c r="D66" s="80"/>
      <c r="E66" s="80"/>
      <c r="F66" s="80"/>
      <c r="G66" s="82">
        <v>1078.5</v>
      </c>
      <c r="H66" s="83"/>
      <c r="I66" s="83"/>
      <c r="J66" s="83"/>
      <c r="K66" s="95"/>
      <c r="L66" s="80"/>
      <c r="M66" s="46">
        <v>1117.3</v>
      </c>
      <c r="N66" s="46"/>
      <c r="O66" s="80"/>
      <c r="P66" s="80"/>
      <c r="Q66" s="80"/>
      <c r="R66" s="46"/>
      <c r="S66" s="46"/>
      <c r="T66" s="27"/>
      <c r="U66" s="40">
        <f>M66*105.9%</f>
        <v>1183.2207</v>
      </c>
      <c r="V66" s="29">
        <f>U66*105%</f>
        <v>1242.3817350000002</v>
      </c>
    </row>
    <row r="67" spans="1:22" s="18" customFormat="1" ht="20.25">
      <c r="A67" s="78"/>
      <c r="B67" s="83" t="s">
        <v>3</v>
      </c>
      <c r="C67" s="84">
        <f>C66/C65%</f>
        <v>82.45255722917199</v>
      </c>
      <c r="D67" s="84"/>
      <c r="E67" s="84"/>
      <c r="F67" s="84"/>
      <c r="G67" s="84">
        <f>G66/G65%</f>
        <v>82.11512105984468</v>
      </c>
      <c r="H67" s="84" t="e">
        <f>H66/H65%</f>
        <v>#DIV/0!</v>
      </c>
      <c r="I67" s="84" t="e">
        <f>I66/I65%</f>
        <v>#DIV/0!</v>
      </c>
      <c r="J67" s="84" t="e">
        <f>J66/J65%</f>
        <v>#DIV/0!</v>
      </c>
      <c r="K67" s="85"/>
      <c r="L67" s="84"/>
      <c r="M67" s="84">
        <f>M66/M65%</f>
        <v>78.13286713286712</v>
      </c>
      <c r="N67" s="46"/>
      <c r="O67" s="84"/>
      <c r="P67" s="84"/>
      <c r="Q67" s="84"/>
      <c r="R67" s="46"/>
      <c r="S67" s="46"/>
      <c r="T67" s="41"/>
      <c r="U67" s="52">
        <f>U66/U65%</f>
        <v>78.13286713286712</v>
      </c>
      <c r="V67" s="51">
        <f>V66/V65%</f>
        <v>78.13286713286712</v>
      </c>
    </row>
    <row r="68" spans="1:22" ht="20.25">
      <c r="A68" s="82"/>
      <c r="B68" s="79" t="s">
        <v>20</v>
      </c>
      <c r="C68" s="80">
        <v>96.2</v>
      </c>
      <c r="D68" s="84"/>
      <c r="E68" s="84"/>
      <c r="F68" s="84"/>
      <c r="G68" s="82">
        <v>84.8</v>
      </c>
      <c r="H68" s="83"/>
      <c r="I68" s="83"/>
      <c r="J68" s="83"/>
      <c r="K68" s="85"/>
      <c r="L68" s="84"/>
      <c r="M68" s="46">
        <v>86.5</v>
      </c>
      <c r="N68" s="46"/>
      <c r="O68" s="84"/>
      <c r="P68" s="84"/>
      <c r="Q68" s="84"/>
      <c r="R68" s="46"/>
      <c r="S68" s="46"/>
      <c r="T68" s="27"/>
      <c r="U68" s="40">
        <f>M68*105.9%</f>
        <v>91.60350000000001</v>
      </c>
      <c r="V68" s="29">
        <f>U68*105%</f>
        <v>96.18367500000002</v>
      </c>
    </row>
    <row r="69" spans="1:22" s="18" customFormat="1" ht="20.25">
      <c r="A69" s="78"/>
      <c r="B69" s="83" t="s">
        <v>3</v>
      </c>
      <c r="C69" s="84">
        <f>C68/C65%</f>
        <v>8.186537315973109</v>
      </c>
      <c r="D69" s="84"/>
      <c r="E69" s="84"/>
      <c r="F69" s="84"/>
      <c r="G69" s="84">
        <f>G68/G65%</f>
        <v>6.456525049489874</v>
      </c>
      <c r="H69" s="84" t="e">
        <f>H68/H65%</f>
        <v>#DIV/0!</v>
      </c>
      <c r="I69" s="84" t="e">
        <f>I68/I65%</f>
        <v>#DIV/0!</v>
      </c>
      <c r="J69" s="84" t="e">
        <f>J68/J65%</f>
        <v>#DIV/0!</v>
      </c>
      <c r="K69" s="85"/>
      <c r="L69" s="84"/>
      <c r="M69" s="84">
        <f>M68/M65%</f>
        <v>6.048951048951048</v>
      </c>
      <c r="N69" s="46"/>
      <c r="O69" s="84"/>
      <c r="P69" s="84"/>
      <c r="Q69" s="84"/>
      <c r="R69" s="46"/>
      <c r="S69" s="46"/>
      <c r="T69" s="41"/>
      <c r="U69" s="52">
        <f>U68/U66%</f>
        <v>7.741877740982727</v>
      </c>
      <c r="V69" s="51">
        <f>V68/V66%</f>
        <v>7.741877740982726</v>
      </c>
    </row>
    <row r="70" spans="1:22" s="18" customFormat="1" ht="20.25">
      <c r="A70" s="78"/>
      <c r="B70" s="79" t="s">
        <v>47</v>
      </c>
      <c r="C70" s="46">
        <v>9.9</v>
      </c>
      <c r="D70" s="84"/>
      <c r="E70" s="84"/>
      <c r="F70" s="84"/>
      <c r="G70" s="46">
        <v>33.5</v>
      </c>
      <c r="H70" s="84"/>
      <c r="I70" s="84"/>
      <c r="J70" s="84"/>
      <c r="K70" s="85"/>
      <c r="L70" s="84"/>
      <c r="M70" s="84"/>
      <c r="N70" s="46"/>
      <c r="O70" s="84"/>
      <c r="P70" s="84"/>
      <c r="Q70" s="84"/>
      <c r="R70" s="46"/>
      <c r="S70" s="46"/>
      <c r="T70" s="41"/>
      <c r="U70" s="40">
        <f>M70*105.9%</f>
        <v>0</v>
      </c>
      <c r="V70" s="29">
        <f>U70*105%</f>
        <v>0</v>
      </c>
    </row>
    <row r="71" spans="1:22" s="18" customFormat="1" ht="20.25">
      <c r="A71" s="78"/>
      <c r="B71" s="83" t="s">
        <v>3</v>
      </c>
      <c r="C71" s="97">
        <f>C70/C65%</f>
        <v>0.8424814909369416</v>
      </c>
      <c r="D71" s="84"/>
      <c r="E71" s="84"/>
      <c r="F71" s="84"/>
      <c r="G71" s="98">
        <f>G70/G65%</f>
        <v>2.550631947616872</v>
      </c>
      <c r="H71" s="84"/>
      <c r="I71" s="84"/>
      <c r="J71" s="84"/>
      <c r="K71" s="85"/>
      <c r="L71" s="84"/>
      <c r="M71" s="84"/>
      <c r="N71" s="46"/>
      <c r="O71" s="84"/>
      <c r="P71" s="84"/>
      <c r="Q71" s="84"/>
      <c r="R71" s="46"/>
      <c r="S71" s="46"/>
      <c r="T71" s="41"/>
      <c r="U71" s="52">
        <f>U70/U65%</f>
        <v>0</v>
      </c>
      <c r="V71" s="51">
        <f>V70/V65%</f>
        <v>0</v>
      </c>
    </row>
    <row r="72" spans="1:22" s="34" customFormat="1" ht="42" customHeight="1">
      <c r="A72" s="76">
        <v>6</v>
      </c>
      <c r="B72" s="77" t="s">
        <v>7</v>
      </c>
      <c r="C72" s="76">
        <v>423.9</v>
      </c>
      <c r="D72" s="48">
        <v>396.1</v>
      </c>
      <c r="E72" s="48"/>
      <c r="F72" s="48">
        <f>D72+E72</f>
        <v>396.1</v>
      </c>
      <c r="G72" s="76">
        <v>329.6</v>
      </c>
      <c r="H72" s="76"/>
      <c r="I72" s="76"/>
      <c r="J72" s="76"/>
      <c r="K72" s="32">
        <v>298</v>
      </c>
      <c r="L72" s="48">
        <v>425.6</v>
      </c>
      <c r="M72" s="32">
        <v>460</v>
      </c>
      <c r="N72" s="32">
        <f>L72-M72</f>
        <v>-34.39999999999998</v>
      </c>
      <c r="O72" s="48"/>
      <c r="P72" s="48">
        <v>34.4</v>
      </c>
      <c r="Q72" s="48"/>
      <c r="R72" s="32"/>
      <c r="S72" s="32">
        <f>N72+O72+P72+R72+Q72</f>
        <v>2.1316282072803006E-14</v>
      </c>
      <c r="T72" s="15"/>
      <c r="U72" s="33">
        <f>M72*105.9%</f>
        <v>487.1400000000001</v>
      </c>
      <c r="V72" s="33">
        <f>U72*105%</f>
        <v>511.4970000000001</v>
      </c>
    </row>
    <row r="73" spans="1:22" ht="20.25">
      <c r="A73" s="82"/>
      <c r="B73" s="79" t="s">
        <v>33</v>
      </c>
      <c r="C73" s="80">
        <v>193.8</v>
      </c>
      <c r="D73" s="80"/>
      <c r="E73" s="80"/>
      <c r="F73" s="80"/>
      <c r="G73" s="82">
        <v>195</v>
      </c>
      <c r="H73" s="83"/>
      <c r="I73" s="83"/>
      <c r="J73" s="83"/>
      <c r="K73" s="95"/>
      <c r="L73" s="80"/>
      <c r="M73" s="46">
        <v>244.1</v>
      </c>
      <c r="N73" s="46"/>
      <c r="O73" s="80"/>
      <c r="P73" s="80"/>
      <c r="Q73" s="80"/>
      <c r="R73" s="46"/>
      <c r="S73" s="46"/>
      <c r="T73" s="16"/>
      <c r="U73" s="29">
        <f>M73*105.9%</f>
        <v>258.50190000000003</v>
      </c>
      <c r="V73" s="29">
        <f>U73*105%</f>
        <v>271.42699500000003</v>
      </c>
    </row>
    <row r="74" spans="1:22" s="18" customFormat="1" ht="20.25">
      <c r="A74" s="78"/>
      <c r="B74" s="83" t="s">
        <v>3</v>
      </c>
      <c r="C74" s="84">
        <f>C73/C72%</f>
        <v>45.71832979476292</v>
      </c>
      <c r="D74" s="84"/>
      <c r="E74" s="84"/>
      <c r="F74" s="84"/>
      <c r="G74" s="84">
        <f>G73/G72%</f>
        <v>59.162621359223294</v>
      </c>
      <c r="H74" s="84" t="e">
        <f>H73/H72%</f>
        <v>#DIV/0!</v>
      </c>
      <c r="I74" s="84" t="e">
        <f>I73/I72%</f>
        <v>#DIV/0!</v>
      </c>
      <c r="J74" s="84" t="e">
        <f>J73/J72%</f>
        <v>#DIV/0!</v>
      </c>
      <c r="K74" s="85"/>
      <c r="L74" s="84"/>
      <c r="M74" s="84">
        <f>M73/M72%</f>
        <v>53.06521739130435</v>
      </c>
      <c r="N74" s="46"/>
      <c r="O74" s="84"/>
      <c r="P74" s="84"/>
      <c r="Q74" s="84"/>
      <c r="R74" s="46"/>
      <c r="S74" s="46"/>
      <c r="T74" s="17"/>
      <c r="U74" s="51">
        <f>U73/U72%</f>
        <v>53.065217391304344</v>
      </c>
      <c r="V74" s="51">
        <f>V73/V72%</f>
        <v>53.06521739130434</v>
      </c>
    </row>
    <row r="75" spans="1:22" ht="20.25">
      <c r="A75" s="82"/>
      <c r="B75" s="79" t="s">
        <v>20</v>
      </c>
      <c r="C75" s="80">
        <v>2.4</v>
      </c>
      <c r="D75" s="84"/>
      <c r="E75" s="84"/>
      <c r="F75" s="84"/>
      <c r="G75" s="82">
        <v>2.4</v>
      </c>
      <c r="H75" s="83"/>
      <c r="I75" s="83"/>
      <c r="J75" s="83"/>
      <c r="K75" s="85"/>
      <c r="L75" s="84"/>
      <c r="M75" s="46">
        <v>2.3</v>
      </c>
      <c r="N75" s="46"/>
      <c r="O75" s="84"/>
      <c r="P75" s="84"/>
      <c r="Q75" s="84"/>
      <c r="R75" s="46"/>
      <c r="S75" s="46"/>
      <c r="T75" s="16"/>
      <c r="U75" s="29">
        <f>M75*105.9%</f>
        <v>2.4357</v>
      </c>
      <c r="V75" s="29">
        <f>U75*105%</f>
        <v>2.5574850000000002</v>
      </c>
    </row>
    <row r="76" spans="1:22" s="18" customFormat="1" ht="20.25">
      <c r="A76" s="78"/>
      <c r="B76" s="83" t="s">
        <v>3</v>
      </c>
      <c r="C76" s="46">
        <f>C75/C72%</f>
        <v>0.5661712668082095</v>
      </c>
      <c r="D76" s="46"/>
      <c r="E76" s="46"/>
      <c r="F76" s="46"/>
      <c r="G76" s="46">
        <f>G75/G72%</f>
        <v>0.7281553398058251</v>
      </c>
      <c r="H76" s="46" t="e">
        <f>H75/H72%</f>
        <v>#DIV/0!</v>
      </c>
      <c r="I76" s="46" t="e">
        <f>I75/I72%</f>
        <v>#DIV/0!</v>
      </c>
      <c r="J76" s="46" t="e">
        <f>J75/J72%</f>
        <v>#DIV/0!</v>
      </c>
      <c r="K76" s="87"/>
      <c r="L76" s="46"/>
      <c r="M76" s="84">
        <f>M75/M72%</f>
        <v>0.5</v>
      </c>
      <c r="N76" s="46"/>
      <c r="O76" s="46"/>
      <c r="P76" s="46"/>
      <c r="Q76" s="46"/>
      <c r="R76" s="46"/>
      <c r="S76" s="46"/>
      <c r="T76" s="17"/>
      <c r="U76" s="51">
        <f>U75/U72%</f>
        <v>0.4999999999999999</v>
      </c>
      <c r="V76" s="51">
        <f>V75/V72%</f>
        <v>0.4999999999999999</v>
      </c>
    </row>
    <row r="77" spans="1:22" s="18" customFormat="1" ht="20.25" hidden="1">
      <c r="A77" s="78"/>
      <c r="B77" s="79" t="s">
        <v>24</v>
      </c>
      <c r="C77" s="46"/>
      <c r="D77" s="48"/>
      <c r="E77" s="48"/>
      <c r="F77" s="48"/>
      <c r="G77" s="46"/>
      <c r="H77" s="46"/>
      <c r="I77" s="46"/>
      <c r="J77" s="46"/>
      <c r="K77" s="87"/>
      <c r="L77" s="48"/>
      <c r="M77" s="46"/>
      <c r="N77" s="46"/>
      <c r="O77" s="48"/>
      <c r="P77" s="48"/>
      <c r="Q77" s="48"/>
      <c r="R77" s="32"/>
      <c r="S77" s="32">
        <f>N77+O77+P77+R77</f>
        <v>0</v>
      </c>
      <c r="T77" s="17"/>
      <c r="U77" s="29">
        <f>M77*107.9%</f>
        <v>0</v>
      </c>
      <c r="V77" s="29">
        <f>U77*106.2%</f>
        <v>0</v>
      </c>
    </row>
    <row r="78" spans="1:22" s="18" customFormat="1" ht="20.25" hidden="1">
      <c r="A78" s="78"/>
      <c r="B78" s="83" t="s">
        <v>3</v>
      </c>
      <c r="C78" s="46"/>
      <c r="D78" s="48"/>
      <c r="E78" s="48"/>
      <c r="F78" s="48"/>
      <c r="G78" s="46"/>
      <c r="H78" s="46"/>
      <c r="I78" s="46"/>
      <c r="J78" s="46"/>
      <c r="K78" s="87"/>
      <c r="L78" s="48"/>
      <c r="M78" s="46"/>
      <c r="N78" s="46"/>
      <c r="O78" s="48"/>
      <c r="P78" s="48"/>
      <c r="Q78" s="48"/>
      <c r="R78" s="32"/>
      <c r="S78" s="32">
        <f>N78+O78+P78+R78</f>
        <v>0</v>
      </c>
      <c r="T78" s="17"/>
      <c r="U78" s="51">
        <f>U77/U72%</f>
        <v>0</v>
      </c>
      <c r="V78" s="51">
        <f>V77/V72%</f>
        <v>0</v>
      </c>
    </row>
    <row r="79" spans="1:22" s="18" customFormat="1" ht="20.25" customHeight="1" hidden="1">
      <c r="A79" s="114"/>
      <c r="B79" s="116" t="s">
        <v>32</v>
      </c>
      <c r="C79" s="117">
        <f>C83-C81-C80</f>
        <v>47450.600000000006</v>
      </c>
      <c r="D79" s="118">
        <f>D83-D81-D80</f>
        <v>48727.79999999999</v>
      </c>
      <c r="E79" s="118"/>
      <c r="F79" s="118"/>
      <c r="G79" s="118">
        <f aca="true" t="shared" si="4" ref="G79:M79">G83-G81-G80</f>
        <v>48878</v>
      </c>
      <c r="H79" s="118">
        <f t="shared" si="4"/>
        <v>10938.3</v>
      </c>
      <c r="I79" s="118">
        <f t="shared" si="4"/>
        <v>0</v>
      </c>
      <c r="J79" s="118">
        <f t="shared" si="4"/>
        <v>0</v>
      </c>
      <c r="K79" s="118">
        <f t="shared" si="4"/>
        <v>43673.3</v>
      </c>
      <c r="L79" s="118">
        <f t="shared" si="4"/>
        <v>52776.7</v>
      </c>
      <c r="M79" s="118">
        <f t="shared" si="4"/>
        <v>52101.100000000006</v>
      </c>
      <c r="N79" s="32">
        <f>L79-M79</f>
        <v>675.5999999999913</v>
      </c>
      <c r="O79" s="118"/>
      <c r="P79" s="118"/>
      <c r="Q79" s="118"/>
      <c r="R79" s="119"/>
      <c r="S79" s="32">
        <f>N79+O79+P79+R79</f>
        <v>675.5999999999913</v>
      </c>
      <c r="T79" s="31">
        <f>T83-T81-T80</f>
        <v>0</v>
      </c>
      <c r="U79" s="31">
        <f>U83-U81-U80</f>
        <v>55164.474900000016</v>
      </c>
      <c r="V79" s="31">
        <f>V83-V81-V80</f>
        <v>57922.69864500001</v>
      </c>
    </row>
    <row r="80" spans="1:22" s="39" customFormat="1" ht="81" customHeight="1" hidden="1">
      <c r="A80" s="76">
        <v>7</v>
      </c>
      <c r="B80" s="120" t="s">
        <v>80</v>
      </c>
      <c r="C80" s="101"/>
      <c r="D80" s="48"/>
      <c r="E80" s="48">
        <v>74.8</v>
      </c>
      <c r="F80" s="48"/>
      <c r="G80" s="121"/>
      <c r="H80" s="121"/>
      <c r="I80" s="121"/>
      <c r="J80" s="121"/>
      <c r="K80" s="32">
        <v>0</v>
      </c>
      <c r="L80" s="48"/>
      <c r="M80" s="32"/>
      <c r="N80" s="32">
        <f>L80-M80</f>
        <v>0</v>
      </c>
      <c r="O80" s="48"/>
      <c r="P80" s="48"/>
      <c r="Q80" s="48"/>
      <c r="R80" s="32">
        <f>L80-D80</f>
        <v>0</v>
      </c>
      <c r="S80" s="32">
        <f>N80+O80+P80+R80+Q80</f>
        <v>0</v>
      </c>
      <c r="T80" s="38"/>
      <c r="U80" s="33"/>
      <c r="V80" s="33"/>
    </row>
    <row r="81" spans="1:22" s="39" customFormat="1" ht="32.25" customHeight="1" hidden="1">
      <c r="A81" s="122">
        <v>8</v>
      </c>
      <c r="B81" s="120" t="s">
        <v>22</v>
      </c>
      <c r="C81" s="101"/>
      <c r="D81" s="48"/>
      <c r="E81" s="57"/>
      <c r="F81" s="48"/>
      <c r="G81" s="121"/>
      <c r="H81" s="121"/>
      <c r="I81" s="121"/>
      <c r="J81" s="121"/>
      <c r="K81" s="32"/>
      <c r="L81" s="48"/>
      <c r="M81" s="32"/>
      <c r="N81" s="32">
        <f>L81-M81</f>
        <v>0</v>
      </c>
      <c r="O81" s="57"/>
      <c r="P81" s="57"/>
      <c r="Q81" s="57"/>
      <c r="R81" s="32">
        <f>L81-D81</f>
        <v>0</v>
      </c>
      <c r="S81" s="32">
        <f>N81+O81+P81+R81</f>
        <v>0</v>
      </c>
      <c r="T81" s="38"/>
      <c r="U81" s="33"/>
      <c r="V81" s="33"/>
    </row>
    <row r="82" spans="1:22" s="45" customFormat="1" ht="38.25" customHeight="1">
      <c r="A82" s="80">
        <v>7</v>
      </c>
      <c r="B82" s="111" t="s">
        <v>49</v>
      </c>
      <c r="C82" s="123"/>
      <c r="D82" s="123">
        <v>236.2</v>
      </c>
      <c r="E82" s="123"/>
      <c r="F82" s="123"/>
      <c r="G82" s="123"/>
      <c r="H82" s="123"/>
      <c r="I82" s="123"/>
      <c r="J82" s="123"/>
      <c r="K82" s="123"/>
      <c r="L82" s="123"/>
      <c r="M82" s="124">
        <v>10</v>
      </c>
      <c r="N82" s="32">
        <f>L82-M82</f>
        <v>-10</v>
      </c>
      <c r="O82" s="125"/>
      <c r="P82" s="123">
        <v>10</v>
      </c>
      <c r="Q82" s="123"/>
      <c r="R82" s="32"/>
      <c r="S82" s="32">
        <f>N82+O82+P82+R82+Q82</f>
        <v>0</v>
      </c>
      <c r="T82" s="44"/>
      <c r="U82" s="68"/>
      <c r="V82" s="69"/>
    </row>
    <row r="83" spans="1:23" s="34" customFormat="1" ht="49.5" customHeight="1">
      <c r="A83" s="144" t="s">
        <v>25</v>
      </c>
      <c r="B83" s="145"/>
      <c r="C83" s="56">
        <f>C12+C25+C34+C43+C65+C72+C80+C81</f>
        <v>47450.600000000006</v>
      </c>
      <c r="D83" s="56">
        <f>D12+D25+D34+D43+D65+D72+D80+D81+D82</f>
        <v>48727.79999999999</v>
      </c>
      <c r="E83" s="124"/>
      <c r="F83" s="48">
        <f>D83+E83</f>
        <v>48727.79999999999</v>
      </c>
      <c r="G83" s="124">
        <f>G12+G25+G34+G43+G65+G72+G80+G81</f>
        <v>48878</v>
      </c>
      <c r="H83" s="124">
        <f>H12+H25+H34+H43+H65+H72+H80+H81</f>
        <v>10938.3</v>
      </c>
      <c r="I83" s="124">
        <f>I12+I25+I34+I43+I65+I72+I80+I81</f>
        <v>0</v>
      </c>
      <c r="J83" s="124">
        <f>J12+J25+J34+J43+J65+J72+J80+J81</f>
        <v>0</v>
      </c>
      <c r="K83" s="124">
        <f>K12+K25+K34+K43+K65+K72+K80+K81</f>
        <v>43673.3</v>
      </c>
      <c r="L83" s="56">
        <f>L12+L25+L34+L43+L65+L72+L80+L81+L82</f>
        <v>52776.7</v>
      </c>
      <c r="M83" s="124">
        <f aca="true" t="shared" si="5" ref="M83:R83">M12+M25+M34+M43+M65+M72+M80+M81+M82</f>
        <v>52101.100000000006</v>
      </c>
      <c r="N83" s="32">
        <f>L83-M83</f>
        <v>675.5999999999913</v>
      </c>
      <c r="O83" s="124">
        <f t="shared" si="5"/>
        <v>0</v>
      </c>
      <c r="P83" s="124">
        <f t="shared" si="5"/>
        <v>-202.29999999999993</v>
      </c>
      <c r="Q83" s="124">
        <f t="shared" si="5"/>
        <v>-473.3</v>
      </c>
      <c r="R83" s="124">
        <f t="shared" si="5"/>
        <v>0</v>
      </c>
      <c r="S83" s="32">
        <f>N83+O83+P83+R83+Q83</f>
        <v>-8.697043085703626E-12</v>
      </c>
      <c r="T83" s="37">
        <f>T12+T25+T34+T43+T65+T72+T80+T81</f>
        <v>0</v>
      </c>
      <c r="U83" s="53">
        <f>U12+U25+U34+U43+U65+U72+U81</f>
        <v>55164.474900000016</v>
      </c>
      <c r="V83" s="53">
        <f>V12+V25+V34+V43+V65+V72+V81</f>
        <v>57922.69864500001</v>
      </c>
      <c r="W83" s="54"/>
    </row>
    <row r="84" spans="1:22" ht="34.5" customHeight="1" hidden="1">
      <c r="A84" s="82"/>
      <c r="B84" s="126" t="s">
        <v>14</v>
      </c>
      <c r="C84" s="80"/>
      <c r="D84" s="48"/>
      <c r="E84" s="48"/>
      <c r="F84" s="48"/>
      <c r="G84" s="80"/>
      <c r="H84" s="81"/>
      <c r="I84" s="81"/>
      <c r="J84" s="81"/>
      <c r="K84" s="46"/>
      <c r="L84" s="48"/>
      <c r="M84" s="46"/>
      <c r="N84" s="46"/>
      <c r="O84" s="48"/>
      <c r="P84" s="48"/>
      <c r="Q84" s="48"/>
      <c r="R84" s="32"/>
      <c r="S84" s="32">
        <f>N84+O84+P84+R84+Q84</f>
        <v>0</v>
      </c>
      <c r="T84" s="27"/>
      <c r="U84" s="29">
        <f>M84*107.9%</f>
        <v>0</v>
      </c>
      <c r="V84" s="29">
        <f>U84*106.2%</f>
        <v>0</v>
      </c>
    </row>
    <row r="85" spans="1:22" ht="51" customHeight="1">
      <c r="A85" s="82"/>
      <c r="B85" s="21" t="s">
        <v>52</v>
      </c>
      <c r="C85" s="75">
        <v>68.1</v>
      </c>
      <c r="D85" s="46"/>
      <c r="E85" s="46"/>
      <c r="F85" s="46"/>
      <c r="G85" s="80">
        <v>53.1</v>
      </c>
      <c r="H85" s="81"/>
      <c r="I85" s="81"/>
      <c r="J85" s="81"/>
      <c r="K85" s="46"/>
      <c r="L85" s="46"/>
      <c r="M85" s="46">
        <v>64.9</v>
      </c>
      <c r="N85" s="46"/>
      <c r="O85" s="46"/>
      <c r="P85" s="46">
        <v>64.9</v>
      </c>
      <c r="Q85" s="46"/>
      <c r="R85" s="46"/>
      <c r="S85" s="46"/>
      <c r="T85" s="27"/>
      <c r="U85" s="29">
        <f aca="true" t="shared" si="6" ref="U85:U92">M85*105.9%</f>
        <v>68.72910000000002</v>
      </c>
      <c r="V85" s="29">
        <f aca="true" t="shared" si="7" ref="V85:V92">U85*105%</f>
        <v>72.16555500000003</v>
      </c>
    </row>
    <row r="86" spans="1:22" ht="34.5" customHeight="1">
      <c r="A86" s="82"/>
      <c r="B86" s="126" t="s">
        <v>53</v>
      </c>
      <c r="C86" s="80">
        <v>5.3</v>
      </c>
      <c r="D86" s="46"/>
      <c r="E86" s="46"/>
      <c r="F86" s="46"/>
      <c r="G86" s="80">
        <v>6.9</v>
      </c>
      <c r="H86" s="81"/>
      <c r="I86" s="81"/>
      <c r="J86" s="81"/>
      <c r="K86" s="46"/>
      <c r="L86" s="46"/>
      <c r="M86" s="46">
        <v>7</v>
      </c>
      <c r="N86" s="46"/>
      <c r="O86" s="46"/>
      <c r="P86" s="46">
        <v>7</v>
      </c>
      <c r="Q86" s="46"/>
      <c r="R86" s="46"/>
      <c r="S86" s="46"/>
      <c r="T86" s="27"/>
      <c r="U86" s="29">
        <f t="shared" si="6"/>
        <v>7.413000000000001</v>
      </c>
      <c r="V86" s="29">
        <f t="shared" si="7"/>
        <v>7.7836500000000015</v>
      </c>
    </row>
    <row r="87" spans="1:22" ht="36.75" customHeight="1">
      <c r="A87" s="82"/>
      <c r="B87" s="21" t="s">
        <v>82</v>
      </c>
      <c r="C87" s="75">
        <v>317.4</v>
      </c>
      <c r="D87" s="46"/>
      <c r="E87" s="46"/>
      <c r="F87" s="46"/>
      <c r="G87" s="80">
        <v>281.6</v>
      </c>
      <c r="H87" s="81"/>
      <c r="I87" s="81"/>
      <c r="J87" s="81"/>
      <c r="K87" s="46"/>
      <c r="L87" s="46"/>
      <c r="M87" s="46">
        <v>44.5</v>
      </c>
      <c r="N87" s="46"/>
      <c r="O87" s="46"/>
      <c r="P87" s="46">
        <v>44.5</v>
      </c>
      <c r="Q87" s="46"/>
      <c r="R87" s="46"/>
      <c r="S87" s="46"/>
      <c r="T87" s="27"/>
      <c r="U87" s="29">
        <f t="shared" si="6"/>
        <v>47.12550000000001</v>
      </c>
      <c r="V87" s="29">
        <f t="shared" si="7"/>
        <v>49.48177500000001</v>
      </c>
    </row>
    <row r="88" spans="1:22" ht="37.5" customHeight="1">
      <c r="A88" s="82"/>
      <c r="B88" s="126" t="s">
        <v>54</v>
      </c>
      <c r="C88" s="80">
        <v>14.6</v>
      </c>
      <c r="D88" s="46"/>
      <c r="E88" s="46"/>
      <c r="F88" s="46"/>
      <c r="G88" s="80">
        <v>14.7</v>
      </c>
      <c r="H88" s="81"/>
      <c r="I88" s="81"/>
      <c r="J88" s="81"/>
      <c r="K88" s="46"/>
      <c r="L88" s="46"/>
      <c r="M88" s="46">
        <v>22.1</v>
      </c>
      <c r="N88" s="46"/>
      <c r="O88" s="46"/>
      <c r="P88" s="46">
        <v>22.1</v>
      </c>
      <c r="Q88" s="46"/>
      <c r="R88" s="46"/>
      <c r="S88" s="46"/>
      <c r="T88" s="27"/>
      <c r="U88" s="29">
        <f t="shared" si="6"/>
        <v>23.403900000000004</v>
      </c>
      <c r="V88" s="29">
        <f t="shared" si="7"/>
        <v>24.574095000000003</v>
      </c>
    </row>
    <row r="89" spans="1:22" ht="60.75" customHeight="1">
      <c r="A89" s="82"/>
      <c r="B89" s="126" t="s">
        <v>55</v>
      </c>
      <c r="C89" s="80">
        <v>10</v>
      </c>
      <c r="D89" s="46"/>
      <c r="E89" s="46"/>
      <c r="F89" s="46"/>
      <c r="G89" s="80">
        <v>11</v>
      </c>
      <c r="H89" s="81"/>
      <c r="I89" s="81"/>
      <c r="J89" s="81"/>
      <c r="K89" s="46"/>
      <c r="L89" s="46"/>
      <c r="M89" s="46">
        <v>17</v>
      </c>
      <c r="N89" s="46"/>
      <c r="O89" s="46"/>
      <c r="P89" s="46">
        <v>3.8</v>
      </c>
      <c r="Q89" s="46"/>
      <c r="R89" s="46">
        <v>13.2</v>
      </c>
      <c r="S89" s="46"/>
      <c r="T89" s="27"/>
      <c r="U89" s="29">
        <f t="shared" si="6"/>
        <v>18.003000000000004</v>
      </c>
      <c r="V89" s="29">
        <f t="shared" si="7"/>
        <v>18.903150000000004</v>
      </c>
    </row>
    <row r="90" spans="1:22" ht="39.75" customHeight="1" hidden="1">
      <c r="A90" s="82"/>
      <c r="B90" s="126" t="s">
        <v>26</v>
      </c>
      <c r="C90" s="80"/>
      <c r="D90" s="46"/>
      <c r="E90" s="46"/>
      <c r="F90" s="46"/>
      <c r="G90" s="80"/>
      <c r="H90" s="81"/>
      <c r="I90" s="81"/>
      <c r="J90" s="81"/>
      <c r="K90" s="46"/>
      <c r="L90" s="46"/>
      <c r="M90" s="46"/>
      <c r="N90" s="46"/>
      <c r="O90" s="46"/>
      <c r="P90" s="46"/>
      <c r="Q90" s="46"/>
      <c r="R90" s="46"/>
      <c r="S90" s="46"/>
      <c r="T90" s="27"/>
      <c r="U90" s="29">
        <f t="shared" si="6"/>
        <v>0</v>
      </c>
      <c r="V90" s="29">
        <f t="shared" si="7"/>
        <v>0</v>
      </c>
    </row>
    <row r="91" spans="1:22" ht="34.5" customHeight="1" hidden="1">
      <c r="A91" s="82"/>
      <c r="B91" s="126" t="s">
        <v>27</v>
      </c>
      <c r="C91" s="80"/>
      <c r="D91" s="46"/>
      <c r="E91" s="46"/>
      <c r="F91" s="46"/>
      <c r="G91" s="80"/>
      <c r="H91" s="81"/>
      <c r="I91" s="81"/>
      <c r="J91" s="81"/>
      <c r="K91" s="46"/>
      <c r="L91" s="46"/>
      <c r="M91" s="46"/>
      <c r="N91" s="46"/>
      <c r="O91" s="46"/>
      <c r="P91" s="46"/>
      <c r="Q91" s="46"/>
      <c r="R91" s="46"/>
      <c r="S91" s="46"/>
      <c r="T91" s="27"/>
      <c r="U91" s="29">
        <f t="shared" si="6"/>
        <v>0</v>
      </c>
      <c r="V91" s="29">
        <f t="shared" si="7"/>
        <v>0</v>
      </c>
    </row>
    <row r="92" spans="1:22" ht="34.5" customHeight="1" hidden="1">
      <c r="A92" s="82"/>
      <c r="B92" s="126" t="s">
        <v>56</v>
      </c>
      <c r="C92" s="80"/>
      <c r="D92" s="46"/>
      <c r="E92" s="46"/>
      <c r="F92" s="46"/>
      <c r="G92" s="80"/>
      <c r="H92" s="81"/>
      <c r="I92" s="81"/>
      <c r="J92" s="81"/>
      <c r="K92" s="46"/>
      <c r="L92" s="46"/>
      <c r="M92" s="46"/>
      <c r="N92" s="46"/>
      <c r="O92" s="46"/>
      <c r="P92" s="46"/>
      <c r="Q92" s="46"/>
      <c r="R92" s="46"/>
      <c r="S92" s="46"/>
      <c r="T92" s="27"/>
      <c r="U92" s="29">
        <f t="shared" si="6"/>
        <v>0</v>
      </c>
      <c r="V92" s="29">
        <f t="shared" si="7"/>
        <v>0</v>
      </c>
    </row>
    <row r="93" spans="1:22" ht="34.5" customHeight="1">
      <c r="A93" s="82"/>
      <c r="B93" s="126" t="s">
        <v>64</v>
      </c>
      <c r="C93" s="80">
        <v>6.5</v>
      </c>
      <c r="D93" s="46"/>
      <c r="E93" s="46"/>
      <c r="F93" s="46"/>
      <c r="G93" s="80">
        <v>108.8</v>
      </c>
      <c r="H93" s="81"/>
      <c r="I93" s="81"/>
      <c r="J93" s="81"/>
      <c r="K93" s="46"/>
      <c r="L93" s="46"/>
      <c r="M93" s="46">
        <v>60</v>
      </c>
      <c r="N93" s="46"/>
      <c r="O93" s="46"/>
      <c r="P93" s="46">
        <v>60</v>
      </c>
      <c r="Q93" s="46"/>
      <c r="R93" s="46"/>
      <c r="S93" s="46"/>
      <c r="T93" s="27"/>
      <c r="U93" s="29"/>
      <c r="V93" s="29"/>
    </row>
    <row r="94" spans="1:22" ht="39.75" customHeight="1">
      <c r="A94" s="82"/>
      <c r="B94" s="126" t="s">
        <v>74</v>
      </c>
      <c r="C94" s="80"/>
      <c r="D94" s="46"/>
      <c r="E94" s="46"/>
      <c r="F94" s="46"/>
      <c r="G94" s="80">
        <v>40</v>
      </c>
      <c r="H94" s="81"/>
      <c r="I94" s="81"/>
      <c r="J94" s="81"/>
      <c r="K94" s="46"/>
      <c r="L94" s="46"/>
      <c r="M94" s="46"/>
      <c r="N94" s="46"/>
      <c r="O94" s="46"/>
      <c r="P94" s="46"/>
      <c r="Q94" s="46"/>
      <c r="R94" s="46"/>
      <c r="S94" s="46"/>
      <c r="T94" s="27"/>
      <c r="U94" s="29"/>
      <c r="V94" s="29"/>
    </row>
    <row r="95" spans="1:22" ht="39.75" customHeight="1">
      <c r="A95" s="82"/>
      <c r="B95" s="126" t="s">
        <v>57</v>
      </c>
      <c r="C95" s="80">
        <v>5</v>
      </c>
      <c r="D95" s="46"/>
      <c r="E95" s="46"/>
      <c r="F95" s="46"/>
      <c r="G95" s="80">
        <v>4.9</v>
      </c>
      <c r="H95" s="81"/>
      <c r="I95" s="81"/>
      <c r="J95" s="81"/>
      <c r="K95" s="46"/>
      <c r="L95" s="46"/>
      <c r="M95" s="46"/>
      <c r="N95" s="46"/>
      <c r="O95" s="46"/>
      <c r="P95" s="46"/>
      <c r="Q95" s="46"/>
      <c r="R95" s="46"/>
      <c r="S95" s="46"/>
      <c r="T95" s="27"/>
      <c r="U95" s="29">
        <f>M95*105.9%</f>
        <v>0</v>
      </c>
      <c r="V95" s="29">
        <f>U95*105%</f>
        <v>0</v>
      </c>
    </row>
    <row r="96" spans="1:22" ht="38.25" customHeight="1" hidden="1">
      <c r="A96" s="82"/>
      <c r="B96" s="126" t="s">
        <v>81</v>
      </c>
      <c r="C96" s="80"/>
      <c r="D96" s="46"/>
      <c r="E96" s="46"/>
      <c r="F96" s="46"/>
      <c r="G96" s="80"/>
      <c r="H96" s="81"/>
      <c r="I96" s="81"/>
      <c r="J96" s="81"/>
      <c r="K96" s="46"/>
      <c r="L96" s="46"/>
      <c r="M96" s="46"/>
      <c r="N96" s="46"/>
      <c r="O96" s="46"/>
      <c r="P96" s="46"/>
      <c r="Q96" s="46"/>
      <c r="R96" s="46"/>
      <c r="S96" s="46"/>
      <c r="T96" s="27"/>
      <c r="U96" s="29"/>
      <c r="V96" s="29"/>
    </row>
    <row r="97" spans="1:22" ht="24.75" customHeight="1" hidden="1">
      <c r="A97" s="82"/>
      <c r="B97" s="126" t="s">
        <v>37</v>
      </c>
      <c r="C97" s="80">
        <v>0</v>
      </c>
      <c r="D97" s="46"/>
      <c r="E97" s="46"/>
      <c r="F97" s="46"/>
      <c r="G97" s="80">
        <v>0</v>
      </c>
      <c r="H97" s="81"/>
      <c r="I97" s="81"/>
      <c r="J97" s="81"/>
      <c r="K97" s="46"/>
      <c r="L97" s="46"/>
      <c r="M97" s="46"/>
      <c r="N97" s="46"/>
      <c r="O97" s="46"/>
      <c r="P97" s="46"/>
      <c r="Q97" s="46"/>
      <c r="R97" s="46"/>
      <c r="S97" s="46"/>
      <c r="T97" s="27"/>
      <c r="U97" s="29"/>
      <c r="V97" s="29"/>
    </row>
    <row r="98" spans="1:22" ht="117" customHeight="1" hidden="1">
      <c r="A98" s="82"/>
      <c r="B98" s="127"/>
      <c r="C98" s="80"/>
      <c r="D98" s="46"/>
      <c r="E98" s="46"/>
      <c r="F98" s="46"/>
      <c r="G98" s="80"/>
      <c r="H98" s="81"/>
      <c r="I98" s="81"/>
      <c r="J98" s="81"/>
      <c r="K98" s="46"/>
      <c r="L98" s="46"/>
      <c r="M98" s="46"/>
      <c r="N98" s="46"/>
      <c r="O98" s="46"/>
      <c r="P98" s="46"/>
      <c r="Q98" s="46"/>
      <c r="R98" s="46"/>
      <c r="S98" s="46"/>
      <c r="T98" s="27"/>
      <c r="U98" s="29"/>
      <c r="V98" s="29"/>
    </row>
    <row r="99" spans="1:22" ht="40.5" customHeight="1">
      <c r="A99" s="82"/>
      <c r="B99" s="127" t="s">
        <v>58</v>
      </c>
      <c r="C99" s="80">
        <v>204.8</v>
      </c>
      <c r="D99" s="46"/>
      <c r="E99" s="46"/>
      <c r="F99" s="46"/>
      <c r="G99" s="80">
        <v>135</v>
      </c>
      <c r="H99" s="81"/>
      <c r="I99" s="81"/>
      <c r="J99" s="81"/>
      <c r="K99" s="46"/>
      <c r="L99" s="46"/>
      <c r="M99" s="46"/>
      <c r="N99" s="46"/>
      <c r="O99" s="46"/>
      <c r="P99" s="46"/>
      <c r="Q99" s="46"/>
      <c r="R99" s="46"/>
      <c r="S99" s="46"/>
      <c r="T99" s="27"/>
      <c r="U99" s="29"/>
      <c r="V99" s="29"/>
    </row>
    <row r="100" spans="1:22" ht="38.25" customHeight="1">
      <c r="A100" s="82"/>
      <c r="B100" s="127" t="s">
        <v>59</v>
      </c>
      <c r="C100" s="80">
        <v>30</v>
      </c>
      <c r="D100" s="46"/>
      <c r="E100" s="46"/>
      <c r="F100" s="46"/>
      <c r="G100" s="80">
        <v>30</v>
      </c>
      <c r="H100" s="81"/>
      <c r="I100" s="81"/>
      <c r="J100" s="81"/>
      <c r="K100" s="46"/>
      <c r="L100" s="46"/>
      <c r="M100" s="46">
        <v>30</v>
      </c>
      <c r="N100" s="46"/>
      <c r="O100" s="46"/>
      <c r="P100" s="46"/>
      <c r="Q100" s="46"/>
      <c r="R100" s="46">
        <v>30</v>
      </c>
      <c r="S100" s="46"/>
      <c r="T100" s="27"/>
      <c r="U100" s="29">
        <f aca="true" t="shared" si="8" ref="U100:U107">M100*105.9%</f>
        <v>31.770000000000003</v>
      </c>
      <c r="V100" s="29">
        <f aca="true" t="shared" si="9" ref="V100:V107">U100*105%</f>
        <v>33.35850000000001</v>
      </c>
    </row>
    <row r="101" spans="1:22" ht="72" customHeight="1" hidden="1">
      <c r="A101" s="82"/>
      <c r="B101" s="127" t="s">
        <v>63</v>
      </c>
      <c r="C101" s="80"/>
      <c r="D101" s="46"/>
      <c r="E101" s="46"/>
      <c r="F101" s="46"/>
      <c r="G101" s="80"/>
      <c r="H101" s="81"/>
      <c r="I101" s="81"/>
      <c r="J101" s="81"/>
      <c r="K101" s="46"/>
      <c r="L101" s="46"/>
      <c r="M101" s="46"/>
      <c r="N101" s="46"/>
      <c r="O101" s="46"/>
      <c r="P101" s="46"/>
      <c r="Q101" s="46"/>
      <c r="R101" s="46"/>
      <c r="S101" s="46"/>
      <c r="T101" s="27"/>
      <c r="U101" s="29"/>
      <c r="V101" s="29"/>
    </row>
    <row r="102" spans="1:22" ht="131.25" customHeight="1">
      <c r="A102" s="82"/>
      <c r="B102" s="127" t="s">
        <v>70</v>
      </c>
      <c r="C102" s="80">
        <v>127</v>
      </c>
      <c r="D102" s="46"/>
      <c r="E102" s="46"/>
      <c r="F102" s="46"/>
      <c r="G102" s="80">
        <v>34.9</v>
      </c>
      <c r="H102" s="81"/>
      <c r="I102" s="81"/>
      <c r="J102" s="81"/>
      <c r="K102" s="46"/>
      <c r="L102" s="46"/>
      <c r="M102" s="46"/>
      <c r="N102" s="46"/>
      <c r="O102" s="46"/>
      <c r="P102" s="46"/>
      <c r="Q102" s="46"/>
      <c r="R102" s="46"/>
      <c r="S102" s="46"/>
      <c r="T102" s="27"/>
      <c r="U102" s="29"/>
      <c r="V102" s="29"/>
    </row>
    <row r="103" spans="1:22" ht="77.25" customHeight="1">
      <c r="A103" s="82"/>
      <c r="B103" s="128" t="s">
        <v>75</v>
      </c>
      <c r="C103" s="80">
        <v>217.9</v>
      </c>
      <c r="D103" s="46"/>
      <c r="E103" s="46"/>
      <c r="F103" s="46"/>
      <c r="G103" s="80">
        <v>645.8</v>
      </c>
      <c r="H103" s="81"/>
      <c r="I103" s="81"/>
      <c r="J103" s="81"/>
      <c r="K103" s="46"/>
      <c r="L103" s="46"/>
      <c r="M103" s="46"/>
      <c r="N103" s="46"/>
      <c r="O103" s="46"/>
      <c r="P103" s="46"/>
      <c r="Q103" s="46"/>
      <c r="R103" s="46"/>
      <c r="S103" s="46"/>
      <c r="T103" s="27"/>
      <c r="U103" s="29">
        <f t="shared" si="8"/>
        <v>0</v>
      </c>
      <c r="V103" s="29">
        <f t="shared" si="9"/>
        <v>0</v>
      </c>
    </row>
    <row r="104" spans="1:22" ht="122.25" customHeight="1" hidden="1">
      <c r="A104" s="82"/>
      <c r="B104" s="129"/>
      <c r="C104" s="130"/>
      <c r="D104" s="46"/>
      <c r="E104" s="46"/>
      <c r="F104" s="46"/>
      <c r="G104" s="80"/>
      <c r="H104" s="81"/>
      <c r="I104" s="81"/>
      <c r="J104" s="81"/>
      <c r="K104" s="46"/>
      <c r="L104" s="46"/>
      <c r="M104" s="46"/>
      <c r="N104" s="46"/>
      <c r="O104" s="46"/>
      <c r="P104" s="46"/>
      <c r="Q104" s="46"/>
      <c r="R104" s="46"/>
      <c r="S104" s="46"/>
      <c r="T104" s="27"/>
      <c r="U104" s="29">
        <f t="shared" si="8"/>
        <v>0</v>
      </c>
      <c r="V104" s="29">
        <f t="shared" si="9"/>
        <v>0</v>
      </c>
    </row>
    <row r="105" spans="1:22" ht="34.5" customHeight="1">
      <c r="A105" s="82"/>
      <c r="B105" s="127" t="s">
        <v>60</v>
      </c>
      <c r="C105" s="80">
        <v>2.4</v>
      </c>
      <c r="D105" s="46"/>
      <c r="E105" s="46"/>
      <c r="F105" s="46"/>
      <c r="G105" s="80"/>
      <c r="H105" s="81"/>
      <c r="I105" s="81"/>
      <c r="J105" s="81"/>
      <c r="K105" s="46"/>
      <c r="L105" s="46"/>
      <c r="M105" s="46"/>
      <c r="N105" s="46"/>
      <c r="O105" s="46"/>
      <c r="P105" s="46"/>
      <c r="Q105" s="46"/>
      <c r="R105" s="46"/>
      <c r="S105" s="46"/>
      <c r="T105" s="27"/>
      <c r="U105" s="29">
        <f t="shared" si="8"/>
        <v>0</v>
      </c>
      <c r="V105" s="29">
        <f t="shared" si="9"/>
        <v>0</v>
      </c>
    </row>
    <row r="106" spans="1:22" ht="15.75" customHeight="1" hidden="1">
      <c r="A106" s="82"/>
      <c r="B106" s="100"/>
      <c r="C106" s="78"/>
      <c r="D106" s="48"/>
      <c r="E106" s="48"/>
      <c r="F106" s="48"/>
      <c r="G106" s="78"/>
      <c r="H106" s="78"/>
      <c r="I106" s="78"/>
      <c r="J106" s="78"/>
      <c r="K106" s="87"/>
      <c r="L106" s="48"/>
      <c r="M106" s="46"/>
      <c r="N106" s="46"/>
      <c r="O106" s="48"/>
      <c r="P106" s="48"/>
      <c r="Q106" s="48"/>
      <c r="R106" s="32">
        <f>L106-D106</f>
        <v>0</v>
      </c>
      <c r="S106" s="32" t="e">
        <f>#REF!+R106</f>
        <v>#REF!</v>
      </c>
      <c r="T106" s="16"/>
      <c r="U106" s="29">
        <f t="shared" si="8"/>
        <v>0</v>
      </c>
      <c r="V106" s="29">
        <f t="shared" si="9"/>
        <v>0</v>
      </c>
    </row>
    <row r="107" spans="1:22" s="34" customFormat="1" ht="32.25" customHeight="1">
      <c r="A107" s="144" t="s">
        <v>28</v>
      </c>
      <c r="B107" s="145"/>
      <c r="C107" s="76">
        <f>SUM(C85:C105)</f>
        <v>1009</v>
      </c>
      <c r="D107" s="115">
        <v>54.2</v>
      </c>
      <c r="E107" s="115">
        <f>SUM(E85:E105)</f>
        <v>0</v>
      </c>
      <c r="F107" s="48">
        <f>D107+E107</f>
        <v>54.2</v>
      </c>
      <c r="G107" s="76">
        <f>SUM(G85:G105)</f>
        <v>1366.6999999999998</v>
      </c>
      <c r="H107" s="76">
        <f>SUM(H85:H105)</f>
        <v>0</v>
      </c>
      <c r="I107" s="76">
        <f>SUM(I85:I105)</f>
        <v>0</v>
      </c>
      <c r="J107" s="76">
        <f>SUM(J85:J105)</f>
        <v>0</v>
      </c>
      <c r="K107" s="76">
        <f>SUM(K85:K105)</f>
        <v>0</v>
      </c>
      <c r="L107" s="115">
        <v>43.2</v>
      </c>
      <c r="M107" s="76">
        <f>SUM(M85:M105)</f>
        <v>245.5</v>
      </c>
      <c r="N107" s="32">
        <f>L107-M107</f>
        <v>-202.3</v>
      </c>
      <c r="O107" s="115">
        <f>SUM(O85:O105)</f>
        <v>0</v>
      </c>
      <c r="P107" s="115">
        <f>SUM(P85:P105)</f>
        <v>202.3</v>
      </c>
      <c r="Q107" s="115">
        <f>SUM(Q85:Q105)</f>
        <v>0</v>
      </c>
      <c r="R107" s="76">
        <f>SUM(R85:R105)</f>
        <v>43.2</v>
      </c>
      <c r="S107" s="32">
        <v>0</v>
      </c>
      <c r="T107" s="15">
        <f>SUM(T85:T105)</f>
        <v>0</v>
      </c>
      <c r="U107" s="29">
        <f t="shared" si="8"/>
        <v>259.9845</v>
      </c>
      <c r="V107" s="29">
        <f t="shared" si="9"/>
        <v>272.98372500000005</v>
      </c>
    </row>
    <row r="108" spans="1:22" s="39" customFormat="1" ht="29.25" customHeight="1">
      <c r="A108" s="144" t="s">
        <v>12</v>
      </c>
      <c r="B108" s="145"/>
      <c r="C108" s="124">
        <f>C83+C107</f>
        <v>48459.600000000006</v>
      </c>
      <c r="D108" s="56">
        <f>D83+D107</f>
        <v>48781.999999999985</v>
      </c>
      <c r="E108" s="56">
        <f>E83+E107</f>
        <v>0</v>
      </c>
      <c r="F108" s="48">
        <f>D108+E108</f>
        <v>48781.999999999985</v>
      </c>
      <c r="G108" s="124">
        <f aca="true" t="shared" si="10" ref="G108:Q108">G83+G107</f>
        <v>50244.7</v>
      </c>
      <c r="H108" s="124">
        <f t="shared" si="10"/>
        <v>10938.3</v>
      </c>
      <c r="I108" s="124">
        <f t="shared" si="10"/>
        <v>0</v>
      </c>
      <c r="J108" s="124">
        <f t="shared" si="10"/>
        <v>0</v>
      </c>
      <c r="K108" s="124">
        <f t="shared" si="10"/>
        <v>43673.3</v>
      </c>
      <c r="L108" s="56">
        <f t="shared" si="10"/>
        <v>52819.899999999994</v>
      </c>
      <c r="M108" s="56">
        <f t="shared" si="10"/>
        <v>52346.600000000006</v>
      </c>
      <c r="N108" s="32">
        <f>L108-M108</f>
        <v>473.29999999998836</v>
      </c>
      <c r="O108" s="56">
        <f t="shared" si="10"/>
        <v>0</v>
      </c>
      <c r="P108" s="56">
        <f t="shared" si="10"/>
        <v>0</v>
      </c>
      <c r="Q108" s="56">
        <f t="shared" si="10"/>
        <v>-473.3</v>
      </c>
      <c r="R108" s="56">
        <v>0</v>
      </c>
      <c r="S108" s="32">
        <v>0</v>
      </c>
      <c r="T108" s="37">
        <f>T83+T107</f>
        <v>0</v>
      </c>
      <c r="U108" s="58">
        <f>U107+U83</f>
        <v>55424.459400000014</v>
      </c>
      <c r="V108" s="58">
        <f>V107+V83</f>
        <v>58195.68237000001</v>
      </c>
    </row>
    <row r="109" spans="1:19" ht="15.75" customHeight="1">
      <c r="A109" s="3"/>
      <c r="B109" s="5"/>
      <c r="C109" s="131">
        <f>C108-C23-C32-C41-C50-C57-C70-C93-C103</f>
        <v>47900.100000000006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="8" customFormat="1" ht="15.75" customHeight="1"/>
    <row r="112" spans="2:18" ht="18.75">
      <c r="B112" s="63" t="s">
        <v>40</v>
      </c>
      <c r="R112" s="66" t="s">
        <v>41</v>
      </c>
    </row>
    <row r="115" spans="1:22" ht="19.5">
      <c r="A115" s="6"/>
      <c r="C115" s="64"/>
      <c r="D115" s="65"/>
      <c r="E115" s="65"/>
      <c r="F115" s="65"/>
      <c r="G115" s="65"/>
      <c r="H115" s="65"/>
      <c r="I115" s="65"/>
      <c r="J115" s="65"/>
      <c r="K115" s="6"/>
      <c r="L115" s="66"/>
      <c r="M115" s="66"/>
      <c r="N115" s="66"/>
      <c r="O115" s="66"/>
      <c r="P115" s="66"/>
      <c r="Q115" s="66"/>
      <c r="S115" s="66"/>
      <c r="T115" s="6"/>
      <c r="U115" s="11"/>
      <c r="V115" s="11"/>
    </row>
    <row r="116" spans="12:19" ht="18.75">
      <c r="L116" s="12"/>
      <c r="M116" s="12"/>
      <c r="N116" s="12"/>
      <c r="O116" s="12"/>
      <c r="P116" s="12"/>
      <c r="Q116" s="12"/>
      <c r="R116" s="12"/>
      <c r="S116" s="12"/>
    </row>
  </sheetData>
  <mergeCells count="29">
    <mergeCell ref="A107:B107"/>
    <mergeCell ref="A108:B108"/>
    <mergeCell ref="L7:L10"/>
    <mergeCell ref="G7:G10"/>
    <mergeCell ref="D7:D10"/>
    <mergeCell ref="C7:C10"/>
    <mergeCell ref="B7:B10"/>
    <mergeCell ref="A7:A10"/>
    <mergeCell ref="J8:J10"/>
    <mergeCell ref="A83:B83"/>
    <mergeCell ref="V7:V10"/>
    <mergeCell ref="O7:R7"/>
    <mergeCell ref="R8:R10"/>
    <mergeCell ref="O8:O10"/>
    <mergeCell ref="N7:N10"/>
    <mergeCell ref="M7:M10"/>
    <mergeCell ref="F7:F10"/>
    <mergeCell ref="Q8:Q10"/>
    <mergeCell ref="P8:P10"/>
    <mergeCell ref="R1:U1"/>
    <mergeCell ref="S7:S10"/>
    <mergeCell ref="U7:U10"/>
    <mergeCell ref="A5:V5"/>
    <mergeCell ref="H8:H10"/>
    <mergeCell ref="I8:I10"/>
    <mergeCell ref="E7:E10"/>
    <mergeCell ref="Q2:U2"/>
    <mergeCell ref="K8:K10"/>
    <mergeCell ref="Q3:U3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scale="45" r:id="rId1"/>
  <rowBreaks count="2" manualBreakCount="2">
    <brk id="44" max="21" man="1"/>
    <brk id="8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Ivannikova</dc:creator>
  <cp:keywords/>
  <dc:description/>
  <cp:lastModifiedBy>WiZaRd</cp:lastModifiedBy>
  <cp:lastPrinted>2014-01-23T07:28:00Z</cp:lastPrinted>
  <dcterms:created xsi:type="dcterms:W3CDTF">2003-09-22T05:19:46Z</dcterms:created>
  <dcterms:modified xsi:type="dcterms:W3CDTF">2014-01-23T07:33:52Z</dcterms:modified>
  <cp:category/>
  <cp:version/>
  <cp:contentType/>
  <cp:contentStatus/>
</cp:coreProperties>
</file>